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400" windowHeight="11730" activeTab="2"/>
  </bookViews>
  <sheets>
    <sheet name="EIA_I" sheetId="1" r:id="rId1"/>
    <sheet name="EIA_II" sheetId="2" r:id="rId2"/>
    <sheet name="EIA_III" sheetId="3" r:id="rId3"/>
    <sheet name="EIA_IV" sheetId="4" r:id="rId4"/>
    <sheet name="EIA_REC" sheetId="5" r:id="rId5"/>
  </sheets>
  <definedNames>
    <definedName name="_xlfn.SUMIFS" hidden="1">#NAME?</definedName>
    <definedName name="_xlnm.Print_Area" localSheetId="0">'EIA_I'!$A$1:$R$52</definedName>
    <definedName name="_xlnm.Print_Area" localSheetId="1">'EIA_II'!$A$1:$R$52</definedName>
    <definedName name="_xlnm.Print_Area" localSheetId="2">'EIA_III'!$A$1:$R$52</definedName>
    <definedName name="_xlnm.Print_Area" localSheetId="3">'EIA_IV'!$A$1:$R$52</definedName>
    <definedName name="_xlnm.Print_Area" localSheetId="4">'EIA_REC'!$A$1:$H$21</definedName>
  </definedNames>
  <calcPr fullCalcOnLoad="1"/>
</workbook>
</file>

<file path=xl/sharedStrings.xml><?xml version="1.0" encoding="utf-8"?>
<sst xmlns="http://schemas.openxmlformats.org/spreadsheetml/2006/main" count="675" uniqueCount="241">
  <si>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</si>
  <si>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</si>
  <si>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</si>
  <si>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</si>
  <si>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</si>
  <si>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</si>
  <si>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</si>
  <si>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</si>
  <si>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</si>
  <si>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</si>
  <si>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</si>
  <si>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</si>
  <si>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</si>
  <si>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</si>
  <si>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</si>
  <si>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</si>
  <si>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</si>
  <si>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</si>
  <si>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</si>
  <si>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■  de domeniu (D)</t>
  </si>
  <si>
    <t>■  de specialitate (S)</t>
  </si>
  <si>
    <t>■  complementare (C)</t>
  </si>
  <si>
    <t>Discipline fundamentale, de domeniu, de specialitate si complementare</t>
  </si>
  <si>
    <t>Discipline obligatorii, optionale si facultative</t>
  </si>
  <si>
    <t>■   obligatorii (OB)</t>
  </si>
  <si>
    <t>■   optionale (OP)</t>
  </si>
  <si>
    <t>■   facultative (F)</t>
  </si>
  <si>
    <t>T O T A L</t>
  </si>
  <si>
    <t>■  fundamentale (FD)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</si>
  <si>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</si>
  <si>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</si>
  <si>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</si>
  <si>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</si>
  <si>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</si>
  <si>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</si>
  <si>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</si>
  <si>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</si>
  <si>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</si>
  <si>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</si>
  <si>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</si>
  <si>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</si>
  <si>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FD
D
S
C</t>
  </si>
  <si>
    <t>Opt.
0/≥1</t>
  </si>
  <si>
    <t xml:space="preserve">OB
OP
F    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</si>
  <si>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</si>
  <si>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</si>
  <si>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</si>
  <si>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</si>
  <si>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</si>
  <si>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</si>
  <si>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t>anul universitar 2016-2017</t>
  </si>
  <si>
    <r>
      <t xml:space="preserve">PLAN DE ÎNVĂŢĂMÂNT  – Anul I </t>
    </r>
    <r>
      <rPr>
        <b/>
        <sz val="11"/>
        <rFont val="Calibri"/>
        <family val="2"/>
      </rPr>
      <t>(2016-2017)</t>
    </r>
  </si>
  <si>
    <r>
      <t xml:space="preserve">PLAN DE ÎNVĂŢĂMÂNT  – Anul II </t>
    </r>
    <r>
      <rPr>
        <b/>
        <sz val="11"/>
        <rFont val="Calibri"/>
        <family val="2"/>
      </rPr>
      <t>(2017-2018)</t>
    </r>
  </si>
  <si>
    <r>
      <t xml:space="preserve">PLAN DE ÎNVĂŢĂMÂNT  – Anul III </t>
    </r>
    <r>
      <rPr>
        <b/>
        <sz val="11"/>
        <rFont val="Calibri"/>
        <family val="2"/>
      </rPr>
      <t>(2018-2019)</t>
    </r>
  </si>
  <si>
    <r>
      <t xml:space="preserve">PLAN DE ÎNVĂŢĂMÂNT – Anul IV </t>
    </r>
    <r>
      <rPr>
        <b/>
        <sz val="11"/>
        <rFont val="Calibri"/>
        <family val="2"/>
      </rPr>
      <t>(2019-2020)</t>
    </r>
  </si>
  <si>
    <t>SI</t>
  </si>
  <si>
    <t>Facultatea de  Inginerie Electrica</t>
  </si>
  <si>
    <t>Departamentul: Inginerie Electrica, Energetica si Aerospatiala(D25)</t>
  </si>
  <si>
    <r>
      <rPr>
        <b/>
        <sz val="11"/>
        <color indexed="8"/>
        <rFont val="Calibri"/>
        <family val="2"/>
      </rPr>
      <t>Programul de studii</t>
    </r>
    <r>
      <rPr>
        <sz val="11"/>
        <color indexed="8"/>
        <rFont val="Calibri"/>
        <family val="2"/>
      </rPr>
      <t>: Echipamente si Instalatii de Aviatie (EIA)</t>
    </r>
  </si>
  <si>
    <r>
      <rPr>
        <b/>
        <sz val="11"/>
        <color indexed="8"/>
        <rFont val="Calibri"/>
        <family val="2"/>
      </rPr>
      <t>Domeniul de ierarhizare</t>
    </r>
    <r>
      <rPr>
        <sz val="11"/>
        <color indexed="8"/>
        <rFont val="Calibri"/>
        <family val="2"/>
      </rPr>
      <t>: Inginerie aerospatiala, autovehicule si transporturi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</si>
  <si>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indexed="8"/>
        <rFont val="Calibri"/>
        <family val="2"/>
      </rPr>
      <t xml:space="preserve"> : 4 ani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</si>
  <si>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indexed="8"/>
        <rFont val="Calibri"/>
        <family val="2"/>
      </rPr>
      <t> : zi</t>
    </r>
  </si>
  <si>
    <t>Algebrá liniará, geometrie analiticá si diferentialá</t>
  </si>
  <si>
    <t>D25EIAL101</t>
  </si>
  <si>
    <t>FD</t>
  </si>
  <si>
    <t>OB</t>
  </si>
  <si>
    <t>E1</t>
  </si>
  <si>
    <t>Analizá matematicá I</t>
  </si>
  <si>
    <t>D25EIAL102</t>
  </si>
  <si>
    <t>Chimie tehnicá</t>
  </si>
  <si>
    <t>D25EIAL103</t>
  </si>
  <si>
    <t>V1</t>
  </si>
  <si>
    <t>Tehnici de comunicare profesionalá</t>
  </si>
  <si>
    <t>D25EIAL104</t>
  </si>
  <si>
    <t>C</t>
  </si>
  <si>
    <t>Graficá asistatá de calculator I (Desen tehnic)</t>
  </si>
  <si>
    <t>D25EIAL105</t>
  </si>
  <si>
    <t xml:space="preserve">Informaticá aplicatá </t>
  </si>
  <si>
    <t>D25EIAL106</t>
  </si>
  <si>
    <t>Tehnologia materialelor</t>
  </si>
  <si>
    <t>D25EIAL107</t>
  </si>
  <si>
    <t>D</t>
  </si>
  <si>
    <t>Istoria stiintei si tehnicii</t>
  </si>
  <si>
    <t>D25EIAL108</t>
  </si>
  <si>
    <t>OP</t>
  </si>
  <si>
    <t>Istoria aviatiei</t>
  </si>
  <si>
    <t>D25EIAL109</t>
  </si>
  <si>
    <t>Introducere ín ingineria aerospatialá</t>
  </si>
  <si>
    <t>D25EIAL110</t>
  </si>
  <si>
    <t>Limba moderná I</t>
  </si>
  <si>
    <t>D25EIAL111</t>
  </si>
  <si>
    <t>Educatie fizicá I</t>
  </si>
  <si>
    <t>D25EIAL212</t>
  </si>
  <si>
    <t>A/R</t>
  </si>
  <si>
    <t>Analizá matematicá II</t>
  </si>
  <si>
    <t>D25EIAL213</t>
  </si>
  <si>
    <t>E2</t>
  </si>
  <si>
    <t>Ecuatii diferentiale si statisticá matematicá</t>
  </si>
  <si>
    <t>D25EIAL214</t>
  </si>
  <si>
    <t>Mecanicá I</t>
  </si>
  <si>
    <t>D25EIAL215</t>
  </si>
  <si>
    <t>Fizicá</t>
  </si>
  <si>
    <t>D25EIAL216</t>
  </si>
  <si>
    <t>V2</t>
  </si>
  <si>
    <t>Programarea calculatoarelorsi limbaje de programare</t>
  </si>
  <si>
    <t>D25EIAL217</t>
  </si>
  <si>
    <t>Graficá asistatá de calculator II</t>
  </si>
  <si>
    <t>D25EIAL218</t>
  </si>
  <si>
    <t>Bazele electrotehnicii I</t>
  </si>
  <si>
    <t>D25EIAL219</t>
  </si>
  <si>
    <t>Limba moderná II</t>
  </si>
  <si>
    <t>D25EIAL220</t>
  </si>
  <si>
    <t>Educatie fizicá II</t>
  </si>
  <si>
    <t>D25EIAL221</t>
  </si>
  <si>
    <t>Facultatea de Inginerie Electrica</t>
  </si>
  <si>
    <t>Matematici speciale</t>
  </si>
  <si>
    <t>D25EIAL322</t>
  </si>
  <si>
    <t>Metode numerice</t>
  </si>
  <si>
    <t>D25EIAL323</t>
  </si>
  <si>
    <t>Bazele electrotehnicii II</t>
  </si>
  <si>
    <t>D25EIAL324</t>
  </si>
  <si>
    <t>Electronicá (Electronicá analogicá)</t>
  </si>
  <si>
    <t>D25EIAL325</t>
  </si>
  <si>
    <t>Mecanica fluidelor</t>
  </si>
  <si>
    <t>D25EIAL326</t>
  </si>
  <si>
    <t>Mecanica II</t>
  </si>
  <si>
    <t>D25EIAL327</t>
  </si>
  <si>
    <t>Rezistenta materialelor</t>
  </si>
  <si>
    <t>D25EIAL328</t>
  </si>
  <si>
    <t>Limba moderná III</t>
  </si>
  <si>
    <t>D25EIAL329</t>
  </si>
  <si>
    <t>Educatie fizicá III</t>
  </si>
  <si>
    <t>D25EIAL330</t>
  </si>
  <si>
    <t>Teoria sistemelor si reglare automatá</t>
  </si>
  <si>
    <t>D25EIAL431</t>
  </si>
  <si>
    <t xml:space="preserve">Bazele aerodinamicii </t>
  </si>
  <si>
    <t>D25EIAL432</t>
  </si>
  <si>
    <t>Mecanica aeronavelor I (Constructia structurilor aerospatiale)</t>
  </si>
  <si>
    <t>D25EIAL433</t>
  </si>
  <si>
    <t>Mecanicá finá si mecanisme pentru echipamente de bord</t>
  </si>
  <si>
    <t>D25EIAL434</t>
  </si>
  <si>
    <t>Termodinamicá tehnicá</t>
  </si>
  <si>
    <t>D25EIAL435</t>
  </si>
  <si>
    <t xml:space="preserve">Bazele termotehnicii pentru aviatie </t>
  </si>
  <si>
    <t>D25EIAL436</t>
  </si>
  <si>
    <t>Management</t>
  </si>
  <si>
    <t>D25EIAL437</t>
  </si>
  <si>
    <t>Limba moderná IV</t>
  </si>
  <si>
    <t>D25EIAL438</t>
  </si>
  <si>
    <t>Educatie fizicá IV</t>
  </si>
  <si>
    <t>D25EIAL439</t>
  </si>
  <si>
    <t>Practica tehnologicá (3 sápt. x 30 ore/sápt. = 90 ore)</t>
  </si>
  <si>
    <t>D25EIAL440</t>
  </si>
  <si>
    <t>Psihologia educatiei</t>
  </si>
  <si>
    <t>D25EIAL341</t>
  </si>
  <si>
    <t>F</t>
  </si>
  <si>
    <t>Pedagogie I</t>
  </si>
  <si>
    <t>D25EIAL442</t>
  </si>
  <si>
    <t>Bazele propulsiei aerospatiale</t>
  </si>
  <si>
    <t>D25EIAL543</t>
  </si>
  <si>
    <t>Echipamente si sisteme giroscopice I</t>
  </si>
  <si>
    <t>D25EIAL544</t>
  </si>
  <si>
    <t>S</t>
  </si>
  <si>
    <t>Mecanica aeronavelor II (Dinamica zborului)</t>
  </si>
  <si>
    <t>D25EIAL545</t>
  </si>
  <si>
    <t>Echipamente de bord cu prelucrare digitalá</t>
  </si>
  <si>
    <t>D25EIAL546</t>
  </si>
  <si>
    <t>Tehnologia fabricatiei, intretinerii si reparatiei echipamentelor de bord</t>
  </si>
  <si>
    <t>D25EIAL547</t>
  </si>
  <si>
    <t>Echipamente si sisteme hidropneumatice de aviatie I</t>
  </si>
  <si>
    <t>D25EIAL548</t>
  </si>
  <si>
    <t>Echipamente de bord si navigatie aerianá I</t>
  </si>
  <si>
    <t>D25EIAL549</t>
  </si>
  <si>
    <t>Echipamente de bord si navigatie aerianá I (proiect)</t>
  </si>
  <si>
    <t>D25EIAL550</t>
  </si>
  <si>
    <t>Echipamente de bord si navigatie aerianá II</t>
  </si>
  <si>
    <t>D25EIAL651</t>
  </si>
  <si>
    <t>Echipamente si sisteme hidropneumatice de aviatie II</t>
  </si>
  <si>
    <t>D25EIAL652</t>
  </si>
  <si>
    <t>Echipamente si sisteme hidropneumatice de aviatie II (proiect)</t>
  </si>
  <si>
    <t>D25EIAL653</t>
  </si>
  <si>
    <t>Echipamente si sisteme giroscopice II</t>
  </si>
  <si>
    <t>D25EIAL654</t>
  </si>
  <si>
    <t>Proiectarea si constructia aparatelor de bord</t>
  </si>
  <si>
    <t>D25EIAL655</t>
  </si>
  <si>
    <t>Proiectarea si constructia aparatelor de bord (proiect)</t>
  </si>
  <si>
    <t>D25EIAL656</t>
  </si>
  <si>
    <t>Stabilitate si comandá ín teoria zborului</t>
  </si>
  <si>
    <t>D25EIAL657</t>
  </si>
  <si>
    <t>Bazele radionavigatiei</t>
  </si>
  <si>
    <t>D25EIAL658</t>
  </si>
  <si>
    <t>Exploatare aeroportuara si trafic aerian</t>
  </si>
  <si>
    <t>D25EIAL659</t>
  </si>
  <si>
    <t>Practica de zbor si de exploatare aeroportuará              (3 sápt. x 30 ore/sápt. = 90 ore)</t>
  </si>
  <si>
    <t>D25EIAL660</t>
  </si>
  <si>
    <t>Pedagogie II</t>
  </si>
  <si>
    <t>D25EIAL561</t>
  </si>
  <si>
    <t>Didactica specialitátii</t>
  </si>
  <si>
    <t>D25EIAL662</t>
  </si>
  <si>
    <t>Programul de studii:Echipamente si Instalatii de Aviatie (EIA)</t>
  </si>
  <si>
    <t>Automatizarea aparatelor de zbor I</t>
  </si>
  <si>
    <t>D25EIAL763</t>
  </si>
  <si>
    <t>Calculatoare de bord</t>
  </si>
  <si>
    <t>D25EIAL764</t>
  </si>
  <si>
    <t>Prelucrare numericá si afisare centralizatá la bord</t>
  </si>
  <si>
    <t>D25EIAL765</t>
  </si>
  <si>
    <t>Sisteme de conducere a zborului I</t>
  </si>
  <si>
    <t>D25EIAL766</t>
  </si>
  <si>
    <t>Sisteme de conducere a zborului I (proiect)</t>
  </si>
  <si>
    <t>D25EIAL767</t>
  </si>
  <si>
    <t>Sisteme de navigatie aerospatialá</t>
  </si>
  <si>
    <t>D25EIAL768</t>
  </si>
  <si>
    <t>Sisteme integrate GPS-INS strap-down</t>
  </si>
  <si>
    <t>D25EIAL769</t>
  </si>
  <si>
    <t>Instalatii electrice de bord I</t>
  </si>
  <si>
    <t>D25EIAL770</t>
  </si>
  <si>
    <t>Instalatii electrice de bord I (proiect)</t>
  </si>
  <si>
    <t>D25EIAL771</t>
  </si>
  <si>
    <t xml:space="preserve">Automatizarea aparatelor de zbor II </t>
  </si>
  <si>
    <t>D25EIAL872</t>
  </si>
  <si>
    <t xml:space="preserve">Instalaþii electrice de bord II </t>
  </si>
  <si>
    <t>D25EIAL873</t>
  </si>
  <si>
    <t>Sisteme de conducere a zborului II</t>
  </si>
  <si>
    <t>D25EIAL874</t>
  </si>
  <si>
    <t>Constructia pilotilor automati</t>
  </si>
  <si>
    <t>D25EIAL875</t>
  </si>
  <si>
    <t>Sisteme de dirijare aerospatialá</t>
  </si>
  <si>
    <t>D25EIAL876</t>
  </si>
  <si>
    <t>Elaborarea proiectului de diplomá</t>
  </si>
  <si>
    <t>D25EIAL877</t>
  </si>
  <si>
    <t>Practica pentru elaborare pr. de diplomá             (2 sápt. x 30 ore/sápt. = 60 ore)</t>
  </si>
  <si>
    <t>D25EIAL878</t>
  </si>
  <si>
    <t>Instruire asistatá de calculator</t>
  </si>
  <si>
    <t>D25EIAL779</t>
  </si>
  <si>
    <t>Managementul clasei de elevi</t>
  </si>
  <si>
    <t>D25EIAL881</t>
  </si>
  <si>
    <t>Practicá pedagogicá ín ínvátámäntul preuniversitar obligatoriu  I</t>
  </si>
  <si>
    <t>D25EIAL780</t>
  </si>
  <si>
    <t>Practicá pedagogicá ín ínvátámäntul preuniversitar obligatoriu  II</t>
  </si>
  <si>
    <t>D25EIAL882</t>
  </si>
  <si>
    <t>Sustinere proiect de diplomá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</si>
</sst>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40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name val="Calibri"/>
      <family val="2"/>
    </font>
    <font>
      <b/>
      <sz val="20"/>
      <color indexed="10"/>
      <name val="Calibri"/>
      <family val="2"/>
    </font>
    <font>
      <sz val="11"/>
      <color indexed="30"/>
      <name val="Calibri"/>
      <family val="2"/>
    </font>
    <font>
      <sz val="11"/>
      <color indexed="50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5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20"/>
      <color rgb="FF00B050"/>
      <name val="Calibri"/>
      <family val="2"/>
    </font>
    <font>
      <b/>
      <sz val="20"/>
      <color rgb="FFFF0000"/>
      <name val="Calibri"/>
      <family val="2"/>
    </font>
    <font>
      <sz val="11"/>
      <color rgb="FF0070C0"/>
      <name val="Calibri"/>
      <family val="2"/>
    </font>
    <font>
      <sz val="11"/>
      <color rgb="FF92D050"/>
      <name val="Calibri"/>
      <family val="2"/>
    </font>
    <font>
      <sz val="11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rgb="FF00B050"/>
      <name val="Calibri"/>
      <family val="2"/>
    </font>
    <font>
      <b/>
      <sz val="11"/>
      <color rgb="FF92D050"/>
      <name val="Calibri"/>
      <family val="2"/>
    </font>
    <font>
      <b/>
      <sz val="11"/>
      <color rgb="FF00B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33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33" borderId="1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3" fillId="33" borderId="16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164" fontId="6" fillId="35" borderId="20" xfId="0" applyNumberFormat="1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1" fontId="11" fillId="35" borderId="18" xfId="0" applyNumberFormat="1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3" borderId="2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4" fillId="34" borderId="24" xfId="0" applyFont="1" applyFill="1" applyBorder="1" applyAlignment="1">
      <alignment horizontal="center"/>
    </xf>
    <xf numFmtId="0" fontId="55" fillId="34" borderId="24" xfId="0" applyFont="1" applyFill="1" applyBorder="1" applyAlignment="1">
      <alignment horizontal="center"/>
    </xf>
    <xf numFmtId="0" fontId="56" fillId="34" borderId="24" xfId="0" applyFont="1" applyFill="1" applyBorder="1" applyAlignment="1">
      <alignment horizontal="center"/>
    </xf>
    <xf numFmtId="0" fontId="57" fillId="34" borderId="24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36" borderId="22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/>
    </xf>
    <xf numFmtId="0" fontId="51" fillId="36" borderId="23" xfId="0" applyFont="1" applyFill="1" applyBorder="1" applyAlignment="1">
      <alignment horizontal="center"/>
    </xf>
    <xf numFmtId="0" fontId="54" fillId="36" borderId="16" xfId="0" applyFont="1" applyFill="1" applyBorder="1" applyAlignment="1">
      <alignment horizontal="center"/>
    </xf>
    <xf numFmtId="0" fontId="55" fillId="36" borderId="16" xfId="0" applyFont="1" applyFill="1" applyBorder="1" applyAlignment="1">
      <alignment horizontal="center"/>
    </xf>
    <xf numFmtId="0" fontId="56" fillId="36" borderId="16" xfId="0" applyFont="1" applyFill="1" applyBorder="1" applyAlignment="1">
      <alignment horizontal="center"/>
    </xf>
    <xf numFmtId="0" fontId="57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58" fillId="36" borderId="2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56" fillId="35" borderId="18" xfId="0" applyNumberFormat="1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1" fillId="36" borderId="22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vertical="center" shrinkToFit="1"/>
    </xf>
    <xf numFmtId="0" fontId="61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4" fillId="35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0" fillId="0" borderId="4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41" xfId="0" applyFont="1" applyBorder="1" applyAlignment="1">
      <alignment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3" fillId="36" borderId="16" xfId="0" applyFont="1" applyFill="1" applyBorder="1" applyAlignment="1">
      <alignment horizontal="center" vertical="center" wrapText="1" readingOrder="1"/>
    </xf>
    <xf numFmtId="0" fontId="4" fillId="35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53" fillId="36" borderId="22" xfId="0" applyNumberFormat="1" applyFont="1" applyFill="1" applyBorder="1" applyAlignment="1">
      <alignment horizontal="center" vertical="center" wrapText="1"/>
    </xf>
    <xf numFmtId="2" fontId="53" fillId="36" borderId="23" xfId="0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6" borderId="42" xfId="0" applyFont="1" applyFill="1" applyBorder="1" applyAlignment="1">
      <alignment vertical="center" wrapText="1"/>
    </xf>
    <xf numFmtId="1" fontId="0" fillId="36" borderId="42" xfId="0" applyNumberFormat="1" applyFont="1" applyFill="1" applyBorder="1" applyAlignment="1">
      <alignment horizontal="center" vertical="center" wrapText="1"/>
    </xf>
    <xf numFmtId="2" fontId="0" fillId="36" borderId="43" xfId="0" applyNumberFormat="1" applyFont="1" applyFill="1" applyBorder="1" applyAlignment="1">
      <alignment horizontal="center" vertical="center" wrapText="1"/>
    </xf>
    <xf numFmtId="2" fontId="53" fillId="36" borderId="43" xfId="0" applyNumberFormat="1" applyFont="1" applyFill="1" applyBorder="1" applyAlignment="1">
      <alignment horizontal="right" vertical="center" wrapText="1"/>
    </xf>
    <xf numFmtId="2" fontId="54" fillId="36" borderId="44" xfId="0" applyNumberFormat="1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36" borderId="11" xfId="0" applyFont="1" applyFill="1" applyBorder="1" applyAlignment="1">
      <alignment vertical="center" wrapText="1"/>
    </xf>
    <xf numFmtId="1" fontId="0" fillId="36" borderId="11" xfId="0" applyNumberFormat="1" applyFont="1" applyFill="1" applyBorder="1" applyAlignment="1">
      <alignment horizontal="center" vertical="center" wrapText="1"/>
    </xf>
    <xf numFmtId="2" fontId="0" fillId="36" borderId="40" xfId="0" applyNumberFormat="1" applyFont="1" applyFill="1" applyBorder="1" applyAlignment="1">
      <alignment horizontal="center" vertical="center" wrapText="1"/>
    </xf>
    <xf numFmtId="2" fontId="53" fillId="36" borderId="40" xfId="0" applyNumberFormat="1" applyFont="1" applyFill="1" applyBorder="1" applyAlignment="1">
      <alignment horizontal="right" vertical="center" wrapText="1"/>
    </xf>
    <xf numFmtId="2" fontId="54" fillId="36" borderId="38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6" borderId="45" xfId="0" applyFont="1" applyFill="1" applyBorder="1" applyAlignment="1">
      <alignment vertical="center" wrapText="1"/>
    </xf>
    <xf numFmtId="1" fontId="0" fillId="36" borderId="45" xfId="0" applyNumberFormat="1" applyFont="1" applyFill="1" applyBorder="1" applyAlignment="1">
      <alignment horizontal="center" vertical="center" wrapText="1"/>
    </xf>
    <xf numFmtId="2" fontId="0" fillId="36" borderId="41" xfId="0" applyNumberFormat="1" applyFont="1" applyFill="1" applyBorder="1" applyAlignment="1">
      <alignment horizontal="center" vertical="center" wrapText="1"/>
    </xf>
    <xf numFmtId="2" fontId="53" fillId="36" borderId="46" xfId="0" applyNumberFormat="1" applyFont="1" applyFill="1" applyBorder="1" applyAlignment="1">
      <alignment horizontal="right" vertical="center" wrapText="1"/>
    </xf>
    <xf numFmtId="2" fontId="54" fillId="36" borderId="47" xfId="0" applyNumberFormat="1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/>
    </xf>
    <xf numFmtId="0" fontId="51" fillId="36" borderId="16" xfId="0" applyFont="1" applyFill="1" applyBorder="1" applyAlignment="1">
      <alignment horizontal="center" wrapText="1"/>
    </xf>
    <xf numFmtId="1" fontId="53" fillId="36" borderId="16" xfId="0" applyNumberFormat="1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53" fillId="36" borderId="22" xfId="0" applyNumberFormat="1" applyFont="1" applyFill="1" applyBorder="1" applyAlignment="1">
      <alignment horizontal="right" vertical="center" wrapText="1"/>
    </xf>
    <xf numFmtId="2" fontId="54" fillId="36" borderId="23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36" borderId="11" xfId="0" applyNumberFormat="1" applyFont="1" applyFill="1" applyBorder="1" applyAlignment="1">
      <alignment horizontal="center" vertical="center" wrapText="1"/>
    </xf>
    <xf numFmtId="1" fontId="0" fillId="36" borderId="11" xfId="0" applyNumberFormat="1" applyFont="1" applyFill="1" applyBorder="1" applyAlignment="1">
      <alignment horizontal="center" vertical="center"/>
    </xf>
    <xf numFmtId="2" fontId="0" fillId="36" borderId="11" xfId="0" applyNumberFormat="1" applyFont="1" applyFill="1" applyBorder="1" applyAlignment="1">
      <alignment horizontal="center" vertical="center"/>
    </xf>
    <xf numFmtId="0" fontId="0" fillId="36" borderId="49" xfId="0" applyFont="1" applyFill="1" applyBorder="1" applyAlignment="1">
      <alignment vertical="center" wrapText="1"/>
    </xf>
    <xf numFmtId="0" fontId="51" fillId="36" borderId="49" xfId="0" applyFont="1" applyFill="1" applyBorder="1" applyAlignment="1">
      <alignment horizontal="center" vertical="center" wrapText="1"/>
    </xf>
    <xf numFmtId="1" fontId="53" fillId="36" borderId="49" xfId="0" applyNumberFormat="1" applyFont="1" applyFill="1" applyBorder="1" applyAlignment="1">
      <alignment horizontal="center" vertical="center"/>
    </xf>
    <xf numFmtId="2" fontId="0" fillId="36" borderId="49" xfId="0" applyNumberFormat="1" applyFont="1" applyFill="1" applyBorder="1" applyAlignment="1">
      <alignment horizontal="center" vertical="center"/>
    </xf>
    <xf numFmtId="1" fontId="0" fillId="36" borderId="50" xfId="0" applyNumberFormat="1" applyFont="1" applyFill="1" applyBorder="1" applyAlignment="1">
      <alignment horizontal="center" vertical="center" wrapText="1"/>
    </xf>
    <xf numFmtId="1" fontId="0" fillId="36" borderId="51" xfId="0" applyNumberFormat="1" applyFont="1" applyFill="1" applyBorder="1" applyAlignment="1">
      <alignment horizontal="center" vertical="center" wrapText="1"/>
    </xf>
    <xf numFmtId="2" fontId="53" fillId="36" borderId="52" xfId="0" applyNumberFormat="1" applyFont="1" applyFill="1" applyBorder="1" applyAlignment="1">
      <alignment horizontal="right" vertical="center" wrapText="1"/>
    </xf>
    <xf numFmtId="2" fontId="54" fillId="36" borderId="53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horizontal="center"/>
    </xf>
    <xf numFmtId="0" fontId="4" fillId="35" borderId="0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 wrapText="1"/>
    </xf>
    <xf numFmtId="1" fontId="0" fillId="36" borderId="43" xfId="0" applyNumberFormat="1" applyFont="1" applyFill="1" applyBorder="1" applyAlignment="1">
      <alignment horizontal="center" vertical="center" wrapText="1"/>
    </xf>
    <xf numFmtId="1" fontId="0" fillId="36" borderId="54" xfId="0" applyNumberFormat="1" applyFont="1" applyFill="1" applyBorder="1" applyAlignment="1">
      <alignment horizontal="center" vertical="center" wrapText="1"/>
    </xf>
    <xf numFmtId="1" fontId="0" fillId="36" borderId="5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36" borderId="40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1" fontId="0" fillId="36" borderId="14" xfId="0" applyNumberFormat="1" applyFont="1" applyFill="1" applyBorder="1" applyAlignment="1">
      <alignment horizontal="center" vertical="center" wrapText="1"/>
    </xf>
    <xf numFmtId="1" fontId="0" fillId="36" borderId="41" xfId="0" applyNumberFormat="1" applyFont="1" applyFill="1" applyBorder="1" applyAlignment="1">
      <alignment horizontal="center" vertical="center" wrapText="1"/>
    </xf>
    <xf numFmtId="1" fontId="0" fillId="36" borderId="31" xfId="0" applyNumberFormat="1" applyFont="1" applyFill="1" applyBorder="1" applyAlignment="1">
      <alignment horizontal="center" vertical="center" wrapText="1"/>
    </xf>
    <xf numFmtId="1" fontId="0" fillId="36" borderId="3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1" fontId="0" fillId="36" borderId="45" xfId="0" applyNumberFormat="1" applyFont="1" applyFill="1" applyBorder="1" applyAlignment="1">
      <alignment horizontal="center" vertical="center"/>
    </xf>
    <xf numFmtId="2" fontId="53" fillId="36" borderId="41" xfId="0" applyNumberFormat="1" applyFont="1" applyFill="1" applyBorder="1" applyAlignment="1">
      <alignment horizontal="right" vertical="center" wrapText="1"/>
    </xf>
    <xf numFmtId="2" fontId="54" fillId="36" borderId="39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36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1" fillId="0" borderId="56" xfId="0" applyFont="1" applyFill="1" applyBorder="1" applyAlignment="1">
      <alignment vertical="center" wrapText="1"/>
    </xf>
    <xf numFmtId="0" fontId="0" fillId="0" borderId="56" xfId="0" applyFont="1" applyBorder="1" applyAlignment="1">
      <alignment/>
    </xf>
    <xf numFmtId="0" fontId="51" fillId="0" borderId="56" xfId="0" applyFont="1" applyBorder="1" applyAlignment="1">
      <alignment horizontal="center"/>
    </xf>
    <xf numFmtId="0" fontId="51" fillId="0" borderId="56" xfId="0" applyFont="1" applyBorder="1" applyAlignment="1">
      <alignment wrapText="1"/>
    </xf>
    <xf numFmtId="0" fontId="0" fillId="0" borderId="5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0" fontId="0" fillId="0" borderId="11" xfId="0" applyBorder="1" applyAlignment="1">
      <alignment vertical="center" wrapText="1"/>
    </xf>
    <xf numFmtId="1" fontId="62" fillId="36" borderId="16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3" fillId="36" borderId="23" xfId="0" applyFont="1" applyFill="1" applyBorder="1" applyAlignment="1">
      <alignment horizontal="center" vertical="center" wrapText="1"/>
    </xf>
    <xf numFmtId="2" fontId="62" fillId="36" borderId="43" xfId="0" applyNumberFormat="1" applyFont="1" applyFill="1" applyBorder="1" applyAlignment="1">
      <alignment horizontal="right" vertical="center" wrapText="1"/>
    </xf>
    <xf numFmtId="2" fontId="63" fillId="36" borderId="44" xfId="0" applyNumberFormat="1" applyFont="1" applyFill="1" applyBorder="1" applyAlignment="1">
      <alignment horizontal="left" vertical="center" wrapText="1"/>
    </xf>
    <xf numFmtId="2" fontId="62" fillId="36" borderId="40" xfId="0" applyNumberFormat="1" applyFont="1" applyFill="1" applyBorder="1" applyAlignment="1">
      <alignment horizontal="right" vertical="center" wrapText="1"/>
    </xf>
    <xf numFmtId="2" fontId="63" fillId="36" borderId="38" xfId="0" applyNumberFormat="1" applyFont="1" applyFill="1" applyBorder="1" applyAlignment="1">
      <alignment horizontal="left" vertical="center" wrapText="1"/>
    </xf>
    <xf numFmtId="2" fontId="62" fillId="36" borderId="46" xfId="0" applyNumberFormat="1" applyFont="1" applyFill="1" applyBorder="1" applyAlignment="1">
      <alignment horizontal="right" vertical="center" wrapText="1"/>
    </xf>
    <xf numFmtId="2" fontId="63" fillId="36" borderId="47" xfId="0" applyNumberFormat="1" applyFont="1" applyFill="1" applyBorder="1" applyAlignment="1">
      <alignment horizontal="left" vertical="center" wrapText="1"/>
    </xf>
    <xf numFmtId="1" fontId="0" fillId="0" borderId="54" xfId="0" applyNumberFormat="1" applyBorder="1" applyAlignment="1">
      <alignment horizontal="center" vertical="center" wrapText="1"/>
    </xf>
    <xf numFmtId="1" fontId="0" fillId="0" borderId="55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21" xfId="0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64" fillId="0" borderId="57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51" fillId="36" borderId="16" xfId="0" applyNumberFormat="1" applyFont="1" applyFill="1" applyBorder="1" applyAlignment="1">
      <alignment horizontal="center" vertical="center" wrapText="1" readingOrder="1"/>
    </xf>
    <xf numFmtId="1" fontId="4" fillId="35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0" fillId="36" borderId="42" xfId="0" applyNumberFormat="1" applyFont="1" applyFill="1" applyBorder="1" applyAlignment="1">
      <alignment horizontal="center" vertical="center"/>
    </xf>
    <xf numFmtId="1" fontId="54" fillId="36" borderId="16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52" fillId="0" borderId="16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2" fontId="0" fillId="0" borderId="42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0" fillId="34" borderId="22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70" fillId="34" borderId="23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1" fillId="36" borderId="22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3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35" borderId="58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view="pageBreakPreview"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39.28125" style="3" customWidth="1"/>
    <col min="2" max="2" width="11.421875" style="23" customWidth="1"/>
    <col min="3" max="3" width="3.421875" style="23" customWidth="1"/>
    <col min="4" max="4" width="3.7109375" style="23" bestFit="1" customWidth="1"/>
    <col min="5" max="5" width="4.8515625" style="23" customWidth="1"/>
    <col min="6" max="6" width="6.57421875" style="24" customWidth="1"/>
    <col min="7" max="7" width="4.7109375" style="25" customWidth="1"/>
    <col min="8" max="8" width="4.7109375" style="26" customWidth="1"/>
    <col min="9" max="9" width="4.00390625" style="27" customWidth="1"/>
    <col min="10" max="10" width="4.8515625" style="28" bestFit="1" customWidth="1"/>
    <col min="11" max="11" width="4.7109375" style="23" customWidth="1"/>
    <col min="12" max="12" width="7.28125" style="24" customWidth="1"/>
    <col min="13" max="13" width="4.140625" style="25" customWidth="1"/>
    <col min="14" max="14" width="4.00390625" style="26" customWidth="1"/>
    <col min="15" max="15" width="4.140625" style="27" customWidth="1"/>
    <col min="16" max="16" width="4.140625" style="28" customWidth="1"/>
    <col min="17" max="17" width="4.421875" style="23" customWidth="1"/>
    <col min="18" max="18" width="6.28125" style="23" customWidth="1"/>
    <col min="19" max="19" width="9.140625" style="30" customWidth="1"/>
    <col min="20" max="16384" width="9.140625" style="31" customWidth="1"/>
  </cols>
  <sheetData>
    <row r="1" spans="1:16" ht="15">
      <c r="A1" s="2" t="s">
        <v>0</v>
      </c>
      <c r="J1" s="114"/>
      <c r="K1" s="115"/>
      <c r="L1" s="391" t="s">
        <v>46</v>
      </c>
      <c r="M1" s="392"/>
      <c r="N1" s="392"/>
      <c r="O1" s="392"/>
      <c r="P1" s="392"/>
    </row>
    <row r="2" spans="1:16" ht="15">
      <c r="A2" s="2" t="s">
        <v>56</v>
      </c>
      <c r="J2" s="114"/>
      <c r="K2" s="115"/>
      <c r="L2" s="391" t="s">
        <v>50</v>
      </c>
      <c r="M2" s="392"/>
      <c r="N2" s="392"/>
      <c r="O2" s="392"/>
      <c r="P2" s="392"/>
    </row>
    <row r="3" ht="30">
      <c r="A3" s="2" t="s">
        <v>57</v>
      </c>
    </row>
    <row r="4" ht="30">
      <c r="A4" s="3" t="s">
        <v>59</v>
      </c>
    </row>
    <row r="5" ht="30.75" thickBot="1">
      <c r="A5" s="3" t="s">
        <v>58</v>
      </c>
    </row>
    <row r="6" spans="1:12" ht="15.75" thickBot="1">
      <c r="A6" s="3" t="s">
        <v>60</v>
      </c>
      <c r="F6" s="32" t="s">
        <v>37</v>
      </c>
      <c r="G6" s="33"/>
      <c r="H6" s="34"/>
      <c r="I6" s="35"/>
      <c r="J6" s="36"/>
      <c r="K6" s="37"/>
      <c r="L6" s="32" t="s">
        <v>38</v>
      </c>
    </row>
    <row r="7" spans="1:12" ht="15.75" thickBot="1">
      <c r="A7" s="3" t="s">
        <v>61</v>
      </c>
      <c r="F7" s="38"/>
      <c r="G7" s="393" t="s">
        <v>39</v>
      </c>
      <c r="H7" s="394"/>
      <c r="I7" s="394"/>
      <c r="J7" s="394"/>
      <c r="K7" s="395"/>
      <c r="L7" s="39"/>
    </row>
    <row r="9" spans="5:13" ht="15.75" thickBot="1">
      <c r="E9" s="396" t="s">
        <v>51</v>
      </c>
      <c r="F9" s="396"/>
      <c r="G9" s="396"/>
      <c r="H9" s="396"/>
      <c r="I9" s="396"/>
      <c r="J9" s="396"/>
      <c r="K9" s="396"/>
      <c r="L9" s="396"/>
      <c r="M9" s="396"/>
    </row>
    <row r="10" spans="1:18" s="50" customFormat="1" ht="60.75" thickBot="1">
      <c r="A10" s="40" t="s">
        <v>1</v>
      </c>
      <c r="B10" s="41" t="s">
        <v>2</v>
      </c>
      <c r="C10" s="42" t="s">
        <v>41</v>
      </c>
      <c r="D10" s="42" t="s">
        <v>43</v>
      </c>
      <c r="E10" s="43" t="s">
        <v>42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116" t="s">
        <v>11</v>
      </c>
      <c r="O10" s="117" t="s">
        <v>12</v>
      </c>
      <c r="P10" s="48" t="s">
        <v>13</v>
      </c>
      <c r="Q10" s="43" t="s">
        <v>14</v>
      </c>
      <c r="R10" s="49" t="s">
        <v>55</v>
      </c>
    </row>
    <row r="11" spans="1:18" ht="15.75" thickBot="1">
      <c r="A11" s="51" t="s">
        <v>48</v>
      </c>
      <c r="B11" s="118"/>
      <c r="C11" s="53"/>
      <c r="D11" s="53"/>
      <c r="E11" s="53"/>
      <c r="F11" s="54"/>
      <c r="G11" s="55"/>
      <c r="H11" s="56"/>
      <c r="I11" s="57"/>
      <c r="J11" s="58"/>
      <c r="K11" s="53"/>
      <c r="L11" s="54"/>
      <c r="M11" s="55"/>
      <c r="N11" s="119"/>
      <c r="O11" s="120"/>
      <c r="P11" s="58"/>
      <c r="Q11" s="53"/>
      <c r="R11" s="59"/>
    </row>
    <row r="12" spans="1:18" ht="30">
      <c r="A12" s="306" t="s">
        <v>62</v>
      </c>
      <c r="B12" s="307" t="s">
        <v>63</v>
      </c>
      <c r="C12" s="261" t="s">
        <v>64</v>
      </c>
      <c r="D12" s="261" t="s">
        <v>65</v>
      </c>
      <c r="E12" s="308">
        <v>1</v>
      </c>
      <c r="F12" s="309">
        <v>2</v>
      </c>
      <c r="G12" s="310">
        <v>2</v>
      </c>
      <c r="H12" s="311"/>
      <c r="I12" s="266"/>
      <c r="J12" s="312">
        <v>4</v>
      </c>
      <c r="K12" s="308" t="s">
        <v>66</v>
      </c>
      <c r="L12" s="263"/>
      <c r="M12" s="264"/>
      <c r="N12" s="265"/>
      <c r="O12" s="266"/>
      <c r="P12" s="267"/>
      <c r="Q12" s="262"/>
      <c r="R12" s="377">
        <v>32</v>
      </c>
    </row>
    <row r="13" spans="1:18" ht="15">
      <c r="A13" s="313" t="s">
        <v>67</v>
      </c>
      <c r="B13" s="314" t="s">
        <v>68</v>
      </c>
      <c r="C13" s="270" t="s">
        <v>64</v>
      </c>
      <c r="D13" s="270" t="s">
        <v>65</v>
      </c>
      <c r="E13" s="315">
        <v>1</v>
      </c>
      <c r="F13" s="316">
        <v>3</v>
      </c>
      <c r="G13" s="317">
        <v>2</v>
      </c>
      <c r="H13" s="318"/>
      <c r="I13" s="275"/>
      <c r="J13" s="319">
        <v>5</v>
      </c>
      <c r="K13" s="315" t="s">
        <v>66</v>
      </c>
      <c r="L13" s="320"/>
      <c r="M13" s="321"/>
      <c r="N13" s="322"/>
      <c r="O13" s="323"/>
      <c r="P13" s="324"/>
      <c r="Q13" s="325"/>
      <c r="R13" s="377">
        <v>40</v>
      </c>
    </row>
    <row r="14" spans="1:18" ht="15">
      <c r="A14" s="288" t="s">
        <v>69</v>
      </c>
      <c r="B14" s="314" t="s">
        <v>70</v>
      </c>
      <c r="C14" s="270" t="s">
        <v>64</v>
      </c>
      <c r="D14" s="270" t="s">
        <v>65</v>
      </c>
      <c r="E14" s="315">
        <v>1</v>
      </c>
      <c r="F14" s="316">
        <v>2</v>
      </c>
      <c r="G14" s="317"/>
      <c r="H14" s="318">
        <v>1</v>
      </c>
      <c r="I14" s="275"/>
      <c r="J14" s="319">
        <v>4</v>
      </c>
      <c r="K14" s="315" t="s">
        <v>71</v>
      </c>
      <c r="L14" s="272"/>
      <c r="M14" s="273"/>
      <c r="N14" s="274"/>
      <c r="O14" s="275"/>
      <c r="P14" s="276"/>
      <c r="Q14" s="271"/>
      <c r="R14" s="377">
        <v>46</v>
      </c>
    </row>
    <row r="15" spans="1:18" ht="15">
      <c r="A15" s="288" t="s">
        <v>72</v>
      </c>
      <c r="B15" s="314" t="s">
        <v>73</v>
      </c>
      <c r="C15" s="326" t="s">
        <v>74</v>
      </c>
      <c r="D15" s="326" t="s">
        <v>65</v>
      </c>
      <c r="E15" s="315">
        <v>1</v>
      </c>
      <c r="F15" s="316">
        <v>1</v>
      </c>
      <c r="G15" s="317">
        <v>1</v>
      </c>
      <c r="H15" s="318"/>
      <c r="I15" s="327"/>
      <c r="J15" s="319">
        <v>2</v>
      </c>
      <c r="K15" s="315" t="s">
        <v>71</v>
      </c>
      <c r="L15" s="328"/>
      <c r="M15" s="329"/>
      <c r="N15" s="329"/>
      <c r="O15" s="327"/>
      <c r="P15" s="330"/>
      <c r="Q15" s="331"/>
      <c r="R15" s="377">
        <v>16</v>
      </c>
    </row>
    <row r="16" spans="1:18" ht="30">
      <c r="A16" s="288" t="s">
        <v>75</v>
      </c>
      <c r="B16" s="314" t="s">
        <v>76</v>
      </c>
      <c r="C16" s="270" t="s">
        <v>64</v>
      </c>
      <c r="D16" s="270" t="s">
        <v>65</v>
      </c>
      <c r="E16" s="315">
        <v>1</v>
      </c>
      <c r="F16" s="316">
        <v>1</v>
      </c>
      <c r="G16" s="317">
        <v>2</v>
      </c>
      <c r="H16" s="318"/>
      <c r="I16" s="275"/>
      <c r="J16" s="319">
        <v>3</v>
      </c>
      <c r="K16" s="315" t="s">
        <v>71</v>
      </c>
      <c r="L16" s="272"/>
      <c r="M16" s="273"/>
      <c r="N16" s="274"/>
      <c r="O16" s="275"/>
      <c r="P16" s="276"/>
      <c r="Q16" s="271"/>
      <c r="R16" s="377">
        <v>24</v>
      </c>
    </row>
    <row r="17" spans="1:18" ht="15">
      <c r="A17" s="288" t="s">
        <v>77</v>
      </c>
      <c r="B17" s="314" t="s">
        <v>78</v>
      </c>
      <c r="C17" s="270" t="s">
        <v>64</v>
      </c>
      <c r="D17" s="326" t="s">
        <v>65</v>
      </c>
      <c r="E17" s="315">
        <v>1</v>
      </c>
      <c r="F17" s="316">
        <v>1</v>
      </c>
      <c r="G17" s="317"/>
      <c r="H17" s="318">
        <v>1</v>
      </c>
      <c r="I17" s="327"/>
      <c r="J17" s="319">
        <v>2</v>
      </c>
      <c r="K17" s="315" t="s">
        <v>66</v>
      </c>
      <c r="L17" s="328"/>
      <c r="M17" s="329"/>
      <c r="N17" s="329"/>
      <c r="O17" s="327"/>
      <c r="P17" s="330"/>
      <c r="Q17" s="331"/>
      <c r="R17" s="377">
        <v>16</v>
      </c>
    </row>
    <row r="18" spans="1:18" ht="15">
      <c r="A18" s="313" t="s">
        <v>79</v>
      </c>
      <c r="B18" s="314" t="s">
        <v>80</v>
      </c>
      <c r="C18" s="326" t="s">
        <v>81</v>
      </c>
      <c r="D18" s="326" t="s">
        <v>65</v>
      </c>
      <c r="E18" s="315">
        <v>1</v>
      </c>
      <c r="F18" s="316">
        <v>2</v>
      </c>
      <c r="G18" s="317"/>
      <c r="H18" s="318">
        <v>1</v>
      </c>
      <c r="I18" s="275"/>
      <c r="J18" s="319">
        <v>4</v>
      </c>
      <c r="K18" s="315" t="s">
        <v>66</v>
      </c>
      <c r="L18" s="272"/>
      <c r="M18" s="273"/>
      <c r="N18" s="274"/>
      <c r="O18" s="275"/>
      <c r="P18" s="276"/>
      <c r="Q18" s="271"/>
      <c r="R18" s="377">
        <v>46</v>
      </c>
    </row>
    <row r="19" spans="1:18" ht="15">
      <c r="A19" s="313" t="s">
        <v>82</v>
      </c>
      <c r="B19" s="269" t="s">
        <v>83</v>
      </c>
      <c r="C19" s="326" t="s">
        <v>74</v>
      </c>
      <c r="D19" s="326" t="s">
        <v>84</v>
      </c>
      <c r="E19" s="315">
        <v>1</v>
      </c>
      <c r="F19" s="316">
        <v>2</v>
      </c>
      <c r="G19" s="317"/>
      <c r="H19" s="318"/>
      <c r="I19" s="275"/>
      <c r="J19" s="319">
        <v>2</v>
      </c>
      <c r="K19" s="315" t="s">
        <v>71</v>
      </c>
      <c r="L19" s="316"/>
      <c r="M19" s="273"/>
      <c r="N19" s="332"/>
      <c r="O19" s="275"/>
      <c r="P19" s="319"/>
      <c r="Q19" s="315"/>
      <c r="R19" s="377">
        <v>16</v>
      </c>
    </row>
    <row r="20" spans="1:18" ht="15">
      <c r="A20" s="288" t="s">
        <v>85</v>
      </c>
      <c r="B20" s="269" t="s">
        <v>86</v>
      </c>
      <c r="C20" s="270" t="s">
        <v>74</v>
      </c>
      <c r="D20" s="326" t="s">
        <v>84</v>
      </c>
      <c r="E20" s="315">
        <v>0</v>
      </c>
      <c r="F20" s="316">
        <v>2</v>
      </c>
      <c r="G20" s="317"/>
      <c r="H20" s="318"/>
      <c r="I20" s="327"/>
      <c r="J20" s="319">
        <v>2</v>
      </c>
      <c r="K20" s="315" t="s">
        <v>71</v>
      </c>
      <c r="L20" s="316"/>
      <c r="M20" s="317"/>
      <c r="N20" s="332"/>
      <c r="O20" s="327"/>
      <c r="P20" s="319"/>
      <c r="Q20" s="315"/>
      <c r="R20" s="377">
        <v>0</v>
      </c>
    </row>
    <row r="21" spans="1:18" ht="15">
      <c r="A21" s="288" t="s">
        <v>87</v>
      </c>
      <c r="B21" s="269" t="s">
        <v>88</v>
      </c>
      <c r="C21" s="326" t="s">
        <v>81</v>
      </c>
      <c r="D21" s="326" t="s">
        <v>65</v>
      </c>
      <c r="E21" s="315">
        <v>1</v>
      </c>
      <c r="F21" s="316">
        <v>1</v>
      </c>
      <c r="G21" s="317">
        <v>1</v>
      </c>
      <c r="H21" s="318"/>
      <c r="I21" s="327"/>
      <c r="J21" s="319">
        <v>3</v>
      </c>
      <c r="K21" s="315" t="s">
        <v>71</v>
      </c>
      <c r="L21" s="316"/>
      <c r="M21" s="317"/>
      <c r="N21" s="332"/>
      <c r="O21" s="327"/>
      <c r="P21" s="319"/>
      <c r="Q21" s="315"/>
      <c r="R21" s="378">
        <v>38</v>
      </c>
    </row>
    <row r="22" spans="1:18" ht="15">
      <c r="A22" s="313" t="s">
        <v>89</v>
      </c>
      <c r="B22" s="269" t="s">
        <v>90</v>
      </c>
      <c r="C22" s="326" t="s">
        <v>74</v>
      </c>
      <c r="D22" s="326" t="s">
        <v>65</v>
      </c>
      <c r="E22" s="315">
        <v>1</v>
      </c>
      <c r="F22" s="316"/>
      <c r="G22" s="317">
        <v>1</v>
      </c>
      <c r="H22" s="318"/>
      <c r="I22" s="327"/>
      <c r="J22" s="319">
        <v>1</v>
      </c>
      <c r="K22" s="315" t="s">
        <v>71</v>
      </c>
      <c r="L22" s="316"/>
      <c r="M22" s="317"/>
      <c r="N22" s="332"/>
      <c r="O22" s="327"/>
      <c r="P22" s="319"/>
      <c r="Q22" s="315"/>
      <c r="R22" s="377">
        <v>8</v>
      </c>
    </row>
    <row r="23" spans="1:18" ht="15">
      <c r="A23" s="288" t="s">
        <v>91</v>
      </c>
      <c r="B23" s="269" t="s">
        <v>92</v>
      </c>
      <c r="C23" s="326" t="s">
        <v>74</v>
      </c>
      <c r="D23" s="326" t="s">
        <v>65</v>
      </c>
      <c r="E23" s="315">
        <v>3</v>
      </c>
      <c r="F23" s="316"/>
      <c r="G23" s="317">
        <v>1</v>
      </c>
      <c r="H23" s="318"/>
      <c r="I23" s="327"/>
      <c r="J23" s="319">
        <v>1</v>
      </c>
      <c r="K23" s="315" t="s">
        <v>93</v>
      </c>
      <c r="L23" s="316"/>
      <c r="M23" s="317"/>
      <c r="N23" s="332"/>
      <c r="O23" s="327"/>
      <c r="P23" s="319"/>
      <c r="Q23" s="315"/>
      <c r="R23" s="377">
        <v>8</v>
      </c>
    </row>
    <row r="24" spans="1:18" ht="15">
      <c r="A24" s="313" t="s">
        <v>94</v>
      </c>
      <c r="B24" s="269" t="s">
        <v>95</v>
      </c>
      <c r="C24" s="326" t="s">
        <v>64</v>
      </c>
      <c r="D24" s="326" t="s">
        <v>65</v>
      </c>
      <c r="E24" s="315">
        <v>1</v>
      </c>
      <c r="F24" s="316"/>
      <c r="G24" s="317"/>
      <c r="H24" s="318"/>
      <c r="I24" s="327"/>
      <c r="J24" s="319"/>
      <c r="K24" s="315"/>
      <c r="L24" s="316">
        <v>2</v>
      </c>
      <c r="M24" s="317">
        <v>1</v>
      </c>
      <c r="N24" s="332"/>
      <c r="O24" s="327"/>
      <c r="P24" s="319">
        <v>4</v>
      </c>
      <c r="Q24" s="315" t="s">
        <v>96</v>
      </c>
      <c r="R24" s="377">
        <v>46</v>
      </c>
    </row>
    <row r="25" spans="1:18" ht="15" customHeight="1">
      <c r="A25" s="313" t="s">
        <v>97</v>
      </c>
      <c r="B25" s="269" t="s">
        <v>98</v>
      </c>
      <c r="C25" s="270" t="s">
        <v>64</v>
      </c>
      <c r="D25" s="270" t="s">
        <v>65</v>
      </c>
      <c r="E25" s="315">
        <v>1</v>
      </c>
      <c r="F25" s="316"/>
      <c r="G25" s="317"/>
      <c r="H25" s="318"/>
      <c r="I25" s="275"/>
      <c r="J25" s="319"/>
      <c r="K25" s="315"/>
      <c r="L25" s="316">
        <v>2</v>
      </c>
      <c r="M25" s="317">
        <v>1</v>
      </c>
      <c r="N25" s="332"/>
      <c r="O25" s="275"/>
      <c r="P25" s="319">
        <v>4</v>
      </c>
      <c r="Q25" s="315" t="s">
        <v>96</v>
      </c>
      <c r="R25" s="377">
        <v>46</v>
      </c>
    </row>
    <row r="26" spans="1:18" ht="15" customHeight="1">
      <c r="A26" s="268" t="s">
        <v>99</v>
      </c>
      <c r="B26" s="269" t="s">
        <v>100</v>
      </c>
      <c r="C26" s="270" t="s">
        <v>81</v>
      </c>
      <c r="D26" s="270" t="s">
        <v>65</v>
      </c>
      <c r="E26" s="271">
        <v>1</v>
      </c>
      <c r="F26" s="272"/>
      <c r="G26" s="273"/>
      <c r="H26" s="274"/>
      <c r="I26" s="275"/>
      <c r="J26" s="276"/>
      <c r="K26" s="271"/>
      <c r="L26" s="272">
        <v>2</v>
      </c>
      <c r="M26" s="273">
        <v>1</v>
      </c>
      <c r="N26" s="274"/>
      <c r="O26" s="275"/>
      <c r="P26" s="276">
        <v>4</v>
      </c>
      <c r="Q26" s="271" t="s">
        <v>96</v>
      </c>
      <c r="R26" s="377">
        <v>46</v>
      </c>
    </row>
    <row r="27" spans="1:18" ht="15" customHeight="1">
      <c r="A27" s="268" t="s">
        <v>101</v>
      </c>
      <c r="B27" s="269" t="s">
        <v>102</v>
      </c>
      <c r="C27" s="278" t="s">
        <v>64</v>
      </c>
      <c r="D27" s="278" t="s">
        <v>65</v>
      </c>
      <c r="E27" s="279">
        <v>1</v>
      </c>
      <c r="F27" s="280"/>
      <c r="G27" s="281"/>
      <c r="H27" s="282"/>
      <c r="I27" s="283"/>
      <c r="J27" s="284"/>
      <c r="K27" s="279"/>
      <c r="L27" s="280">
        <v>3</v>
      </c>
      <c r="M27" s="281">
        <v>1</v>
      </c>
      <c r="N27" s="282"/>
      <c r="O27" s="283"/>
      <c r="P27" s="277">
        <v>4</v>
      </c>
      <c r="Q27" s="271" t="s">
        <v>103</v>
      </c>
      <c r="R27" s="377">
        <v>32</v>
      </c>
    </row>
    <row r="28" spans="1:18" ht="30.75" customHeight="1">
      <c r="A28" s="5" t="s">
        <v>104</v>
      </c>
      <c r="B28" s="97" t="s">
        <v>105</v>
      </c>
      <c r="C28" s="7" t="s">
        <v>64</v>
      </c>
      <c r="D28" s="7" t="s">
        <v>65</v>
      </c>
      <c r="E28" s="8">
        <v>1</v>
      </c>
      <c r="F28" s="9"/>
      <c r="G28" s="10"/>
      <c r="H28" s="11"/>
      <c r="I28" s="12"/>
      <c r="J28" s="13"/>
      <c r="K28" s="8"/>
      <c r="L28" s="9">
        <v>3</v>
      </c>
      <c r="M28" s="10"/>
      <c r="N28" s="11">
        <v>2</v>
      </c>
      <c r="O28" s="12"/>
      <c r="P28" s="13">
        <v>5</v>
      </c>
      <c r="Q28" s="8" t="s">
        <v>96</v>
      </c>
      <c r="R28" s="377">
        <v>40</v>
      </c>
    </row>
    <row r="29" spans="1:18" ht="15" customHeight="1">
      <c r="A29" s="5" t="s">
        <v>106</v>
      </c>
      <c r="B29" s="97" t="s">
        <v>107</v>
      </c>
      <c r="C29" s="7" t="s">
        <v>64</v>
      </c>
      <c r="D29" s="7" t="s">
        <v>65</v>
      </c>
      <c r="E29" s="8">
        <v>1</v>
      </c>
      <c r="F29" s="9"/>
      <c r="G29" s="10"/>
      <c r="H29" s="11"/>
      <c r="I29" s="12"/>
      <c r="J29" s="13"/>
      <c r="K29" s="8"/>
      <c r="L29" s="9">
        <v>1</v>
      </c>
      <c r="M29" s="10"/>
      <c r="N29" s="11">
        <v>2</v>
      </c>
      <c r="O29" s="12"/>
      <c r="P29" s="13">
        <v>4</v>
      </c>
      <c r="Q29" s="8" t="s">
        <v>103</v>
      </c>
      <c r="R29" s="377">
        <v>46</v>
      </c>
    </row>
    <row r="30" spans="1:18" ht="15" customHeight="1">
      <c r="A30" s="5" t="s">
        <v>108</v>
      </c>
      <c r="B30" s="97" t="s">
        <v>109</v>
      </c>
      <c r="C30" s="7" t="s">
        <v>81</v>
      </c>
      <c r="D30" s="7" t="s">
        <v>65</v>
      </c>
      <c r="E30" s="8">
        <v>1</v>
      </c>
      <c r="F30" s="9"/>
      <c r="G30" s="10"/>
      <c r="H30" s="11"/>
      <c r="I30" s="12"/>
      <c r="J30" s="13"/>
      <c r="K30" s="8"/>
      <c r="L30" s="9">
        <v>2</v>
      </c>
      <c r="M30" s="10">
        <v>1</v>
      </c>
      <c r="N30" s="11">
        <v>1</v>
      </c>
      <c r="O30" s="12"/>
      <c r="P30" s="13">
        <v>4</v>
      </c>
      <c r="Q30" s="8" t="s">
        <v>103</v>
      </c>
      <c r="R30" s="377">
        <v>32</v>
      </c>
    </row>
    <row r="31" spans="1:18" ht="15" customHeight="1">
      <c r="A31" s="5" t="s">
        <v>110</v>
      </c>
      <c r="B31" s="97" t="s">
        <v>111</v>
      </c>
      <c r="C31" s="7" t="s">
        <v>74</v>
      </c>
      <c r="D31" s="7" t="s">
        <v>65</v>
      </c>
      <c r="E31" s="8">
        <v>1</v>
      </c>
      <c r="F31" s="9"/>
      <c r="G31" s="10"/>
      <c r="H31" s="11"/>
      <c r="I31" s="12"/>
      <c r="J31" s="13"/>
      <c r="K31" s="8"/>
      <c r="L31" s="9"/>
      <c r="M31" s="10">
        <v>1</v>
      </c>
      <c r="N31" s="11"/>
      <c r="O31" s="12"/>
      <c r="P31" s="13">
        <v>1</v>
      </c>
      <c r="Q31" s="8" t="s">
        <v>103</v>
      </c>
      <c r="R31" s="60">
        <v>8</v>
      </c>
    </row>
    <row r="32" spans="1:18" ht="15" customHeight="1">
      <c r="A32" s="5" t="s">
        <v>112</v>
      </c>
      <c r="B32" s="97" t="s">
        <v>113</v>
      </c>
      <c r="C32" s="7" t="s">
        <v>74</v>
      </c>
      <c r="D32" s="7" t="s">
        <v>65</v>
      </c>
      <c r="E32" s="8">
        <v>3</v>
      </c>
      <c r="F32" s="9"/>
      <c r="G32" s="10"/>
      <c r="H32" s="11"/>
      <c r="I32" s="12"/>
      <c r="J32" s="13"/>
      <c r="K32" s="8"/>
      <c r="L32" s="9"/>
      <c r="M32" s="10">
        <v>1</v>
      </c>
      <c r="N32" s="11"/>
      <c r="O32" s="12"/>
      <c r="P32" s="13">
        <v>1</v>
      </c>
      <c r="Q32" s="8" t="s">
        <v>93</v>
      </c>
      <c r="R32" s="60">
        <v>8</v>
      </c>
    </row>
    <row r="33" spans="1:18" ht="15" customHeight="1">
      <c r="A33" s="5"/>
      <c r="B33" s="97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60"/>
    </row>
    <row r="34" spans="1:18" ht="15" customHeight="1">
      <c r="A34" s="5"/>
      <c r="B34" s="6"/>
      <c r="C34" s="7"/>
      <c r="D34" s="7"/>
      <c r="E34" s="8"/>
      <c r="F34" s="9"/>
      <c r="G34" s="121"/>
      <c r="H34" s="122"/>
      <c r="I34" s="123"/>
      <c r="J34" s="13"/>
      <c r="K34" s="8"/>
      <c r="L34" s="9"/>
      <c r="M34" s="121"/>
      <c r="N34" s="122"/>
      <c r="O34" s="123"/>
      <c r="P34" s="13"/>
      <c r="Q34" s="8"/>
      <c r="R34" s="60"/>
    </row>
    <row r="35" spans="1:18" ht="15" customHeight="1" thickBot="1">
      <c r="A35" s="5"/>
      <c r="B35" s="6"/>
      <c r="C35" s="7"/>
      <c r="D35" s="7"/>
      <c r="E35" s="8"/>
      <c r="F35" s="9"/>
      <c r="G35" s="121"/>
      <c r="H35" s="122"/>
      <c r="I35" s="123"/>
      <c r="J35" s="13"/>
      <c r="K35" s="8"/>
      <c r="L35" s="9"/>
      <c r="M35" s="121"/>
      <c r="N35" s="122"/>
      <c r="O35" s="123"/>
      <c r="P35" s="13"/>
      <c r="Q35" s="8"/>
      <c r="R35" s="60"/>
    </row>
    <row r="36" spans="1:18" ht="15" customHeight="1" thickBot="1">
      <c r="A36" s="61" t="s">
        <v>27</v>
      </c>
      <c r="B36" s="62"/>
      <c r="C36" s="62"/>
      <c r="D36" s="62"/>
      <c r="E36" s="63"/>
      <c r="F36" s="64">
        <f>_xlfn.SUMIFS(F12:F35,$E12:$E35,"=1")</f>
        <v>15</v>
      </c>
      <c r="G36" s="65">
        <f>_xlfn.SUMIFS(G12:G35,$E12:$E35,"=1")</f>
        <v>9</v>
      </c>
      <c r="H36" s="66">
        <f>_xlfn.SUMIFS(H12:H35,$E12:$E35,"=1")</f>
        <v>3</v>
      </c>
      <c r="I36" s="67">
        <f>_xlfn.SUMIFS(I12:I35,$E12:$E35,"=1")</f>
        <v>0</v>
      </c>
      <c r="J36" s="68">
        <f>_xlfn.SUMIFS(J12:J35,$E12:$E35,"=1")+_xlfn.SUMIFS(J12:J35,$D12:$D35,"=OB",$E12:$E35,"=2")</f>
        <v>30</v>
      </c>
      <c r="K36" s="63"/>
      <c r="L36" s="64">
        <f>_xlfn.SUMIFS(L12:L35,$E12:$E35,"=1")</f>
        <v>15</v>
      </c>
      <c r="M36" s="65">
        <f>_xlfn.SUMIFS(M12:M35,$E12:$E35,"=1")</f>
        <v>6</v>
      </c>
      <c r="N36" s="66">
        <f>_xlfn.SUMIFS(N12:N35,$E12:$E35,"=1")</f>
        <v>5</v>
      </c>
      <c r="O36" s="67">
        <f>_xlfn.SUMIFS(O12:O35,$E12:$E35,"=1")</f>
        <v>0</v>
      </c>
      <c r="P36" s="68">
        <f>_xlfn.SUMIFS(P12:P35,$E12:$E35,"=1")+_xlfn.SUMIFS(P12:P35,$D12:$D35,"=OB",$E12:$E35,"=2")</f>
        <v>30</v>
      </c>
      <c r="Q36" s="63"/>
      <c r="R36" s="63"/>
    </row>
    <row r="37" spans="1:18" ht="15" customHeight="1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370"/>
    </row>
    <row r="38" spans="1:18" ht="15" customHeight="1" thickBot="1">
      <c r="A38" s="124" t="s">
        <v>47</v>
      </c>
      <c r="B38" s="125"/>
      <c r="C38" s="70"/>
      <c r="D38" s="70"/>
      <c r="E38" s="70"/>
      <c r="F38" s="71"/>
      <c r="G38" s="126"/>
      <c r="H38" s="127"/>
      <c r="I38" s="128"/>
      <c r="J38" s="75"/>
      <c r="K38" s="70"/>
      <c r="L38" s="71"/>
      <c r="M38" s="126"/>
      <c r="N38" s="127"/>
      <c r="O38" s="128"/>
      <c r="P38" s="75"/>
      <c r="Q38" s="76"/>
      <c r="R38" s="76"/>
    </row>
    <row r="39" spans="1:18" ht="15" customHeight="1">
      <c r="A39" s="5"/>
      <c r="B39" s="97"/>
      <c r="C39" s="7"/>
      <c r="D39" s="7"/>
      <c r="E39" s="8"/>
      <c r="F39" s="9"/>
      <c r="G39" s="10"/>
      <c r="H39" s="11"/>
      <c r="I39" s="12"/>
      <c r="J39" s="13"/>
      <c r="K39" s="8"/>
      <c r="L39" s="9"/>
      <c r="M39" s="10"/>
      <c r="N39" s="11"/>
      <c r="O39" s="12"/>
      <c r="P39" s="13"/>
      <c r="Q39" s="8"/>
      <c r="R39" s="377"/>
    </row>
    <row r="40" spans="1:18" ht="15" customHeight="1">
      <c r="A40" s="313"/>
      <c r="B40" s="269"/>
      <c r="C40" s="270"/>
      <c r="D40" s="270"/>
      <c r="E40" s="315"/>
      <c r="F40" s="316"/>
      <c r="G40" s="317"/>
      <c r="H40" s="318"/>
      <c r="I40" s="275"/>
      <c r="J40" s="319"/>
      <c r="K40" s="315"/>
      <c r="L40" s="316"/>
      <c r="M40" s="317"/>
      <c r="N40" s="332"/>
      <c r="O40" s="275"/>
      <c r="P40" s="319"/>
      <c r="Q40" s="315"/>
      <c r="R40" s="60"/>
    </row>
    <row r="41" spans="1:18" ht="15" customHeight="1">
      <c r="A41" s="313"/>
      <c r="B41" s="269"/>
      <c r="C41" s="326"/>
      <c r="D41" s="326"/>
      <c r="E41" s="315"/>
      <c r="F41" s="316"/>
      <c r="G41" s="317"/>
      <c r="H41" s="318"/>
      <c r="I41" s="339"/>
      <c r="J41" s="319"/>
      <c r="K41" s="315"/>
      <c r="L41" s="316"/>
      <c r="M41" s="317"/>
      <c r="N41" s="332"/>
      <c r="O41" s="339"/>
      <c r="P41" s="319"/>
      <c r="Q41" s="315"/>
      <c r="R41" s="60"/>
    </row>
    <row r="42" spans="1:18" ht="15" customHeight="1">
      <c r="A42" s="313"/>
      <c r="B42" s="269"/>
      <c r="C42" s="326"/>
      <c r="D42" s="326"/>
      <c r="E42" s="315"/>
      <c r="F42" s="316"/>
      <c r="G42" s="317"/>
      <c r="H42" s="332"/>
      <c r="I42" s="327"/>
      <c r="J42" s="319"/>
      <c r="K42" s="315"/>
      <c r="L42" s="272"/>
      <c r="M42" s="273"/>
      <c r="N42" s="274"/>
      <c r="O42" s="275"/>
      <c r="P42" s="276"/>
      <c r="Q42" s="271"/>
      <c r="R42" s="60"/>
    </row>
    <row r="43" spans="1:18" ht="15" customHeight="1">
      <c r="A43" s="5"/>
      <c r="B43" s="6"/>
      <c r="C43" s="7"/>
      <c r="D43" s="7"/>
      <c r="E43" s="108"/>
      <c r="F43" s="9"/>
      <c r="G43" s="121"/>
      <c r="H43" s="122"/>
      <c r="I43" s="123"/>
      <c r="J43" s="13"/>
      <c r="K43" s="8"/>
      <c r="L43" s="9"/>
      <c r="M43" s="121"/>
      <c r="N43" s="122"/>
      <c r="O43" s="123"/>
      <c r="P43" s="13"/>
      <c r="Q43" s="8"/>
      <c r="R43" s="60"/>
    </row>
    <row r="44" spans="1:18" ht="15" customHeight="1">
      <c r="A44" s="5"/>
      <c r="B44" s="6"/>
      <c r="C44" s="7"/>
      <c r="D44" s="7"/>
      <c r="E44" s="108"/>
      <c r="F44" s="9"/>
      <c r="G44" s="121"/>
      <c r="H44" s="122"/>
      <c r="I44" s="123"/>
      <c r="J44" s="13"/>
      <c r="K44" s="8"/>
      <c r="L44" s="9"/>
      <c r="M44" s="121"/>
      <c r="N44" s="122"/>
      <c r="O44" s="123"/>
      <c r="P44" s="13"/>
      <c r="Q44" s="8"/>
      <c r="R44" s="60"/>
    </row>
    <row r="45" spans="1:18" ht="15" customHeight="1">
      <c r="A45" s="5"/>
      <c r="B45" s="6"/>
      <c r="C45" s="7"/>
      <c r="D45" s="7"/>
      <c r="E45" s="108"/>
      <c r="F45" s="9"/>
      <c r="G45" s="121"/>
      <c r="H45" s="122"/>
      <c r="I45" s="123"/>
      <c r="J45" s="13"/>
      <c r="K45" s="8"/>
      <c r="L45" s="9"/>
      <c r="M45" s="121"/>
      <c r="N45" s="122"/>
      <c r="O45" s="123"/>
      <c r="P45" s="13"/>
      <c r="Q45" s="8"/>
      <c r="R45" s="60"/>
    </row>
    <row r="46" spans="1:18" ht="15" customHeight="1">
      <c r="A46" s="5"/>
      <c r="B46" s="6"/>
      <c r="C46" s="7"/>
      <c r="D46" s="7"/>
      <c r="E46" s="108"/>
      <c r="F46" s="9"/>
      <c r="G46" s="121"/>
      <c r="H46" s="122"/>
      <c r="I46" s="123"/>
      <c r="J46" s="13"/>
      <c r="K46" s="8"/>
      <c r="L46" s="9"/>
      <c r="M46" s="121"/>
      <c r="N46" s="122"/>
      <c r="O46" s="123"/>
      <c r="P46" s="13"/>
      <c r="Q46" s="8"/>
      <c r="R46" s="60"/>
    </row>
    <row r="47" spans="1:18" ht="15" customHeight="1">
      <c r="A47" s="5"/>
      <c r="B47" s="6"/>
      <c r="C47" s="7"/>
      <c r="D47" s="7"/>
      <c r="E47" s="108"/>
      <c r="F47" s="9"/>
      <c r="G47" s="121"/>
      <c r="H47" s="122"/>
      <c r="I47" s="123"/>
      <c r="J47" s="13"/>
      <c r="K47" s="8"/>
      <c r="L47" s="9"/>
      <c r="M47" s="121"/>
      <c r="N47" s="122"/>
      <c r="O47" s="123"/>
      <c r="P47" s="13"/>
      <c r="Q47" s="8"/>
      <c r="R47" s="60"/>
    </row>
    <row r="48" spans="1:18" ht="15" customHeight="1" thickBot="1">
      <c r="A48" s="5"/>
      <c r="B48" s="6"/>
      <c r="C48" s="7"/>
      <c r="D48" s="7"/>
      <c r="E48" s="108"/>
      <c r="F48" s="129"/>
      <c r="G48" s="130"/>
      <c r="H48" s="131"/>
      <c r="I48" s="132"/>
      <c r="J48" s="13"/>
      <c r="K48" s="8"/>
      <c r="L48" s="9"/>
      <c r="M48" s="121"/>
      <c r="N48" s="122"/>
      <c r="O48" s="123"/>
      <c r="P48" s="13"/>
      <c r="Q48" s="8"/>
      <c r="R48" s="60"/>
    </row>
    <row r="49" spans="1:18" ht="15" customHeight="1" thickBot="1">
      <c r="A49" s="87" t="s">
        <v>27</v>
      </c>
      <c r="B49" s="133"/>
      <c r="C49" s="133"/>
      <c r="D49" s="133"/>
      <c r="E49" s="133"/>
      <c r="F49" s="134">
        <f>_xlfn.SUMIFS(F39:F48,$D39:$D48,"=F")</f>
        <v>0</v>
      </c>
      <c r="G49" s="135">
        <f>_xlfn.SUMIFS(G39:G48,$D39:$D48,"=F")</f>
        <v>0</v>
      </c>
      <c r="H49" s="136">
        <f>_xlfn.SUMIFS(H39:H48,$D39:$D48,"=F")</f>
        <v>0</v>
      </c>
      <c r="I49" s="137">
        <f>_xlfn.SUMIFS(I39:I48,$D39:$D48,"=F")</f>
        <v>0</v>
      </c>
      <c r="J49" s="249">
        <f>_xlfn.SUMIFS(J39:J48,$D39:$D48,"=F")</f>
        <v>0</v>
      </c>
      <c r="K49" s="138"/>
      <c r="L49" s="134">
        <f>_xlfn.SUMIFS(L39:L48,$D39:$D48,"=F")</f>
        <v>0</v>
      </c>
      <c r="M49" s="135">
        <f>_xlfn.SUMIFS(M39:M48,$D39:$D48,"=F")</f>
        <v>0</v>
      </c>
      <c r="N49" s="136">
        <f>_xlfn.SUMIFS(N39:N48,$D39:$D48,"=F")</f>
        <v>0</v>
      </c>
      <c r="O49" s="137">
        <f>_xlfn.SUMIFS(O39:O48,$D39:$D48,"=F")</f>
        <v>0</v>
      </c>
      <c r="P49" s="249">
        <f>_xlfn.SUMIFS(P39:P48,$D39:$D48,"=F")</f>
        <v>0</v>
      </c>
      <c r="Q49" s="138"/>
      <c r="R49" s="138"/>
    </row>
    <row r="50" spans="1:19" s="110" customFormat="1" ht="15" customHeight="1">
      <c r="A50" s="251"/>
      <c r="B50" s="252"/>
      <c r="C50" s="252"/>
      <c r="D50" s="252"/>
      <c r="E50" s="252"/>
      <c r="F50" s="252"/>
      <c r="G50" s="252"/>
      <c r="H50" s="252"/>
      <c r="I50" s="252"/>
      <c r="J50" s="253"/>
      <c r="K50" s="252"/>
      <c r="L50" s="252"/>
      <c r="M50" s="252"/>
      <c r="N50" s="252"/>
      <c r="O50" s="252"/>
      <c r="P50" s="253"/>
      <c r="Q50" s="252"/>
      <c r="R50" s="29"/>
      <c r="S50" s="30"/>
    </row>
    <row r="51" spans="1:17" ht="15" customHeight="1">
      <c r="A51" s="397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</row>
    <row r="52" spans="1:17" ht="15" customHeight="1">
      <c r="A52" s="397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</row>
    <row r="53" spans="1:17" ht="15" customHeight="1">
      <c r="A53" s="397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</row>
    <row r="54" spans="1:17" ht="15" customHeight="1">
      <c r="A54" s="397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</row>
    <row r="55" spans="1:17" ht="15" customHeight="1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ht="15" customHeight="1">
      <c r="A56" s="111"/>
    </row>
    <row r="57" ht="15" customHeight="1">
      <c r="A57" s="112"/>
    </row>
    <row r="58" ht="15" customHeight="1">
      <c r="A58" s="112"/>
    </row>
    <row r="59" ht="15" customHeight="1">
      <c r="A59" s="112"/>
    </row>
    <row r="60" ht="15" customHeight="1">
      <c r="A60" s="112"/>
    </row>
    <row r="61" ht="15" customHeight="1">
      <c r="A61" s="112"/>
    </row>
    <row r="62" ht="15" customHeight="1">
      <c r="A62" s="113"/>
    </row>
    <row r="63" ht="15" customHeight="1"/>
    <row r="64" ht="15" customHeight="1"/>
    <row r="65" spans="1:19" s="78" customFormat="1" ht="15">
      <c r="A65" s="3"/>
      <c r="B65" s="23"/>
      <c r="C65" s="23"/>
      <c r="D65" s="23"/>
      <c r="E65" s="23"/>
      <c r="F65" s="24"/>
      <c r="G65" s="25"/>
      <c r="H65" s="26"/>
      <c r="I65" s="27"/>
      <c r="J65" s="28"/>
      <c r="K65" s="23"/>
      <c r="L65" s="24"/>
      <c r="M65" s="25"/>
      <c r="N65" s="26"/>
      <c r="O65" s="27"/>
      <c r="P65" s="28"/>
      <c r="Q65" s="23"/>
      <c r="R65" s="371"/>
      <c r="S65" s="77"/>
    </row>
    <row r="66" ht="14.25" customHeight="1" thickBot="1"/>
    <row r="67" spans="1:18" ht="12.75" customHeight="1" thickBot="1">
      <c r="A67" s="139"/>
      <c r="B67" s="37"/>
      <c r="C67" s="37"/>
      <c r="D67" s="37"/>
      <c r="E67" s="140"/>
      <c r="F67" s="386">
        <f>SUM(F36:I36)</f>
        <v>27</v>
      </c>
      <c r="G67" s="387"/>
      <c r="H67" s="387"/>
      <c r="I67" s="388"/>
      <c r="J67" s="389"/>
      <c r="K67" s="390"/>
      <c r="L67" s="386">
        <f>SUM(L36:O36)</f>
        <v>26</v>
      </c>
      <c r="M67" s="387"/>
      <c r="N67" s="387"/>
      <c r="O67" s="388"/>
      <c r="P67" s="389"/>
      <c r="Q67" s="390"/>
      <c r="R67" s="372">
        <f>SUMIF($E12:$E48,"=1",R12:R48)</f>
        <v>578</v>
      </c>
    </row>
    <row r="68" spans="6:15" ht="15">
      <c r="F68" s="141"/>
      <c r="G68" s="142"/>
      <c r="H68" s="143"/>
      <c r="I68" s="144"/>
      <c r="J68" s="145"/>
      <c r="K68" s="146"/>
      <c r="L68" s="141"/>
      <c r="M68" s="142"/>
      <c r="N68" s="143"/>
      <c r="O68" s="144"/>
    </row>
    <row r="69" spans="6:15" ht="15">
      <c r="F69" s="385"/>
      <c r="G69" s="385"/>
      <c r="H69" s="385"/>
      <c r="I69" s="385"/>
      <c r="J69" s="145"/>
      <c r="K69" s="146"/>
      <c r="L69" s="385"/>
      <c r="M69" s="385"/>
      <c r="N69" s="385"/>
      <c r="O69" s="385"/>
    </row>
    <row r="70" spans="6:15" ht="15">
      <c r="F70" s="141"/>
      <c r="G70" s="142"/>
      <c r="H70" s="143"/>
      <c r="I70" s="144"/>
      <c r="J70" s="385"/>
      <c r="K70" s="385"/>
      <c r="L70" s="141"/>
      <c r="M70" s="142"/>
      <c r="N70" s="143"/>
      <c r="O70" s="144"/>
    </row>
    <row r="71" spans="6:15" ht="15">
      <c r="F71" s="141"/>
      <c r="G71" s="142"/>
      <c r="H71" s="143"/>
      <c r="I71" s="144"/>
      <c r="J71" s="145"/>
      <c r="K71" s="146"/>
      <c r="L71" s="141"/>
      <c r="M71" s="142"/>
      <c r="N71" s="143"/>
      <c r="O71" s="144"/>
    </row>
  </sheetData>
  <sheetProtection/>
  <mergeCells count="15">
    <mergeCell ref="P67:Q67"/>
    <mergeCell ref="L1:P1"/>
    <mergeCell ref="L2:P2"/>
    <mergeCell ref="G7:K7"/>
    <mergeCell ref="E9:M9"/>
    <mergeCell ref="A51:Q51"/>
    <mergeCell ref="A52:Q52"/>
    <mergeCell ref="A53:Q53"/>
    <mergeCell ref="A54:Q54"/>
    <mergeCell ref="J70:K70"/>
    <mergeCell ref="F69:I69"/>
    <mergeCell ref="L69:O69"/>
    <mergeCell ref="F67:I67"/>
    <mergeCell ref="L67:O67"/>
    <mergeCell ref="J67:K67"/>
  </mergeCells>
  <conditionalFormatting sqref="J50">
    <cfRule type="cellIs" priority="2" dxfId="11" operator="greaterThan">
      <formula>30</formula>
    </cfRule>
    <cfRule type="cellIs" priority="4" dxfId="11" operator="greaterThan">
      <formula>30</formula>
    </cfRule>
    <cfRule type="cellIs" priority="5" dxfId="11" operator="greaterThan">
      <formula>30</formula>
    </cfRule>
  </conditionalFormatting>
  <conditionalFormatting sqref="P50">
    <cfRule type="cellIs" priority="1" dxfId="11" operator="greaterThan">
      <formula>30</formula>
    </cfRule>
    <cfRule type="cellIs" priority="3" dxfId="11" operator="greaterThan">
      <formula>30</formula>
    </cfRule>
  </conditionalFormatting>
  <printOptions/>
  <pageMargins left="0.35433070866141736" right="0.15748031496062992" top="0.4330708661417323" bottom="0.5905511811023623" header="0.2362204724409449" footer="0.15748031496062992"/>
  <pageSetup horizontalDpi="600" verticalDpi="600" orientation="portrait" paperSize="9" scale="77" r:id="rId1"/>
  <headerFooter>
    <oddFooter>&amp;LRECTOR,
Prof.univ.dr. Cezar Ionuț SPÎNU&amp;CDECAN,
Prof. univ. dr. ing. Marian CIONTU
&amp;RDIRECTOR DEPARTAMENT,
Conf. univ. dr. ing.  Daniela POPESCU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view="pageBreakPreview" zoomScaleSheetLayoutView="100" zoomScalePageLayoutView="0" workbookViewId="0" topLeftCell="A22">
      <selection activeCell="A56" sqref="A56"/>
    </sheetView>
  </sheetViews>
  <sheetFormatPr defaultColWidth="9.140625" defaultRowHeight="15"/>
  <cols>
    <col min="1" max="1" width="36.140625" style="248" customWidth="1"/>
    <col min="2" max="2" width="12.7109375" style="247" customWidth="1"/>
    <col min="3" max="3" width="3.421875" style="247" customWidth="1"/>
    <col min="4" max="4" width="3.7109375" style="247" bestFit="1" customWidth="1"/>
    <col min="5" max="5" width="4.8515625" style="247" customWidth="1"/>
    <col min="6" max="6" width="6.57421875" style="24" bestFit="1" customWidth="1"/>
    <col min="7" max="7" width="4.140625" style="25" customWidth="1"/>
    <col min="8" max="8" width="3.8515625" style="26" customWidth="1"/>
    <col min="9" max="9" width="4.00390625" style="27" customWidth="1"/>
    <col min="10" max="10" width="6.00390625" style="28" bestFit="1" customWidth="1"/>
    <col min="11" max="11" width="4.7109375" style="247" customWidth="1"/>
    <col min="12" max="12" width="7.00390625" style="24" customWidth="1"/>
    <col min="13" max="13" width="4.140625" style="25" customWidth="1"/>
    <col min="14" max="14" width="4.00390625" style="26" customWidth="1"/>
    <col min="15" max="15" width="5.57421875" style="27" customWidth="1"/>
    <col min="16" max="16" width="7.00390625" style="28" bestFit="1" customWidth="1"/>
    <col min="17" max="17" width="4.421875" style="247" customWidth="1"/>
    <col min="18" max="18" width="6.140625" style="247" customWidth="1"/>
    <col min="19" max="19" width="9.140625" style="30" customWidth="1"/>
    <col min="20" max="16384" width="9.140625" style="31" customWidth="1"/>
  </cols>
  <sheetData>
    <row r="1" spans="1:17" ht="15">
      <c r="A1" s="2" t="s">
        <v>0</v>
      </c>
      <c r="L1" s="391" t="s">
        <v>46</v>
      </c>
      <c r="M1" s="392"/>
      <c r="N1" s="392"/>
      <c r="O1" s="392"/>
      <c r="P1" s="392"/>
      <c r="Q1" s="37"/>
    </row>
    <row r="2" spans="1:17" ht="15">
      <c r="A2" s="2" t="s">
        <v>114</v>
      </c>
      <c r="L2" s="391" t="s">
        <v>50</v>
      </c>
      <c r="M2" s="392"/>
      <c r="N2" s="392"/>
      <c r="O2" s="392"/>
      <c r="P2" s="392"/>
      <c r="Q2" s="37"/>
    </row>
    <row r="3" spans="1:17" ht="30">
      <c r="A3" s="2" t="s">
        <v>57</v>
      </c>
      <c r="Q3" s="37"/>
    </row>
    <row r="4" spans="1:17" ht="45">
      <c r="A4" s="248" t="s">
        <v>59</v>
      </c>
      <c r="Q4" s="37"/>
    </row>
    <row r="5" spans="1:17" ht="30.75" thickBot="1">
      <c r="A5" s="248" t="s">
        <v>58</v>
      </c>
      <c r="Q5" s="37"/>
    </row>
    <row r="6" spans="1:17" ht="15.75" thickBot="1">
      <c r="A6" s="248" t="s">
        <v>60</v>
      </c>
      <c r="F6" s="32" t="s">
        <v>37</v>
      </c>
      <c r="G6" s="33"/>
      <c r="H6" s="34"/>
      <c r="I6" s="35"/>
      <c r="J6" s="36"/>
      <c r="K6" s="37"/>
      <c r="L6" s="32" t="s">
        <v>38</v>
      </c>
      <c r="Q6" s="37"/>
    </row>
    <row r="7" spans="1:17" ht="15.75" thickBot="1">
      <c r="A7" s="248" t="s">
        <v>61</v>
      </c>
      <c r="F7" s="38"/>
      <c r="G7" s="393" t="s">
        <v>39</v>
      </c>
      <c r="H7" s="394"/>
      <c r="I7" s="394"/>
      <c r="J7" s="394"/>
      <c r="K7" s="395"/>
      <c r="L7" s="39"/>
      <c r="Q7" s="37"/>
    </row>
    <row r="8" ht="15">
      <c r="Q8" s="37"/>
    </row>
    <row r="9" spans="5:17" ht="15.75" thickBot="1">
      <c r="E9" s="396" t="s">
        <v>52</v>
      </c>
      <c r="F9" s="396"/>
      <c r="G9" s="396"/>
      <c r="H9" s="396"/>
      <c r="I9" s="396"/>
      <c r="J9" s="396"/>
      <c r="K9" s="396"/>
      <c r="L9" s="396"/>
      <c r="M9" s="396"/>
      <c r="Q9" s="150"/>
    </row>
    <row r="10" spans="1:18" s="50" customFormat="1" ht="60.75" thickBot="1">
      <c r="A10" s="40" t="s">
        <v>1</v>
      </c>
      <c r="B10" s="41" t="s">
        <v>2</v>
      </c>
      <c r="C10" s="42" t="s">
        <v>41</v>
      </c>
      <c r="D10" s="42" t="s">
        <v>43</v>
      </c>
      <c r="E10" s="43" t="s">
        <v>42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151" t="s">
        <v>55</v>
      </c>
    </row>
    <row r="11" spans="1:18" ht="15.75" thickBot="1">
      <c r="A11" s="51" t="s">
        <v>48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15">
      <c r="A12" s="381" t="s">
        <v>115</v>
      </c>
      <c r="B12" s="307" t="s">
        <v>116</v>
      </c>
      <c r="C12" s="340" t="s">
        <v>64</v>
      </c>
      <c r="D12" s="340" t="s">
        <v>65</v>
      </c>
      <c r="E12" s="308">
        <v>1</v>
      </c>
      <c r="F12" s="309">
        <v>2</v>
      </c>
      <c r="G12" s="310">
        <v>1</v>
      </c>
      <c r="H12" s="341"/>
      <c r="I12" s="342"/>
      <c r="J12" s="312">
        <v>4</v>
      </c>
      <c r="K12" s="308" t="s">
        <v>66</v>
      </c>
      <c r="L12" s="343"/>
      <c r="M12" s="344"/>
      <c r="N12" s="344"/>
      <c r="O12" s="342"/>
      <c r="P12" s="345"/>
      <c r="Q12" s="346"/>
      <c r="R12" s="382">
        <v>46</v>
      </c>
    </row>
    <row r="13" spans="1:18" ht="15">
      <c r="A13" s="313" t="s">
        <v>117</v>
      </c>
      <c r="B13" s="314" t="s">
        <v>118</v>
      </c>
      <c r="C13" s="326" t="s">
        <v>64</v>
      </c>
      <c r="D13" s="326" t="s">
        <v>65</v>
      </c>
      <c r="E13" s="315">
        <v>1</v>
      </c>
      <c r="F13" s="316">
        <v>2</v>
      </c>
      <c r="G13" s="317"/>
      <c r="H13" s="332">
        <v>1</v>
      </c>
      <c r="I13" s="327"/>
      <c r="J13" s="319">
        <v>4</v>
      </c>
      <c r="K13" s="315" t="s">
        <v>71</v>
      </c>
      <c r="L13" s="272"/>
      <c r="M13" s="273"/>
      <c r="N13" s="274"/>
      <c r="O13" s="275"/>
      <c r="P13" s="276"/>
      <c r="Q13" s="271"/>
      <c r="R13" s="377">
        <v>46</v>
      </c>
    </row>
    <row r="14" spans="1:18" ht="15">
      <c r="A14" s="313" t="s">
        <v>119</v>
      </c>
      <c r="B14" s="314" t="s">
        <v>120</v>
      </c>
      <c r="C14" s="326" t="s">
        <v>81</v>
      </c>
      <c r="D14" s="326" t="s">
        <v>65</v>
      </c>
      <c r="E14" s="315">
        <v>1</v>
      </c>
      <c r="F14" s="316">
        <v>3</v>
      </c>
      <c r="G14" s="317">
        <v>1</v>
      </c>
      <c r="H14" s="332">
        <v>1</v>
      </c>
      <c r="I14" s="275"/>
      <c r="J14" s="319">
        <v>4</v>
      </c>
      <c r="K14" s="315" t="s">
        <v>66</v>
      </c>
      <c r="L14" s="272"/>
      <c r="M14" s="273"/>
      <c r="N14" s="274"/>
      <c r="O14" s="275"/>
      <c r="P14" s="276"/>
      <c r="Q14" s="271"/>
      <c r="R14" s="377">
        <v>18</v>
      </c>
    </row>
    <row r="15" spans="1:18" ht="15">
      <c r="A15" s="313" t="s">
        <v>121</v>
      </c>
      <c r="B15" s="314" t="s">
        <v>122</v>
      </c>
      <c r="C15" s="326" t="s">
        <v>81</v>
      </c>
      <c r="D15" s="326" t="s">
        <v>65</v>
      </c>
      <c r="E15" s="315">
        <v>1</v>
      </c>
      <c r="F15" s="316">
        <v>2</v>
      </c>
      <c r="G15" s="317"/>
      <c r="H15" s="332">
        <v>1</v>
      </c>
      <c r="I15" s="275"/>
      <c r="J15" s="319">
        <v>4</v>
      </c>
      <c r="K15" s="315" t="s">
        <v>71</v>
      </c>
      <c r="L15" s="272"/>
      <c r="M15" s="273"/>
      <c r="N15" s="274"/>
      <c r="O15" s="275"/>
      <c r="P15" s="276"/>
      <c r="Q15" s="271"/>
      <c r="R15" s="377">
        <v>46</v>
      </c>
    </row>
    <row r="16" spans="1:18" ht="15">
      <c r="A16" s="313" t="s">
        <v>123</v>
      </c>
      <c r="B16" s="314" t="s">
        <v>124</v>
      </c>
      <c r="C16" s="326" t="s">
        <v>81</v>
      </c>
      <c r="D16" s="326" t="s">
        <v>65</v>
      </c>
      <c r="E16" s="315">
        <v>1</v>
      </c>
      <c r="F16" s="316">
        <v>3</v>
      </c>
      <c r="G16" s="317">
        <v>1</v>
      </c>
      <c r="H16" s="332">
        <v>2</v>
      </c>
      <c r="I16" s="327"/>
      <c r="J16" s="319">
        <v>6</v>
      </c>
      <c r="K16" s="271" t="s">
        <v>66</v>
      </c>
      <c r="L16" s="328"/>
      <c r="M16" s="329"/>
      <c r="N16" s="329"/>
      <c r="O16" s="327"/>
      <c r="P16" s="330"/>
      <c r="Q16" s="331"/>
      <c r="R16" s="377">
        <v>48</v>
      </c>
    </row>
    <row r="17" spans="1:18" ht="15">
      <c r="A17" s="313" t="s">
        <v>125</v>
      </c>
      <c r="B17" s="314" t="s">
        <v>126</v>
      </c>
      <c r="C17" s="326" t="s">
        <v>81</v>
      </c>
      <c r="D17" s="326" t="s">
        <v>65</v>
      </c>
      <c r="E17" s="315">
        <v>1</v>
      </c>
      <c r="F17" s="316">
        <v>2</v>
      </c>
      <c r="G17" s="317">
        <v>2</v>
      </c>
      <c r="H17" s="332"/>
      <c r="I17" s="275"/>
      <c r="J17" s="319">
        <v>4</v>
      </c>
      <c r="K17" s="271" t="s">
        <v>66</v>
      </c>
      <c r="L17" s="272"/>
      <c r="M17" s="273"/>
      <c r="N17" s="274"/>
      <c r="O17" s="275"/>
      <c r="P17" s="276"/>
      <c r="Q17" s="271"/>
      <c r="R17" s="377">
        <v>32</v>
      </c>
    </row>
    <row r="18" spans="1:18" ht="15">
      <c r="A18" s="313" t="s">
        <v>127</v>
      </c>
      <c r="B18" s="314" t="s">
        <v>128</v>
      </c>
      <c r="C18" s="326" t="s">
        <v>81</v>
      </c>
      <c r="D18" s="326" t="s">
        <v>65</v>
      </c>
      <c r="E18" s="315">
        <v>1</v>
      </c>
      <c r="F18" s="316">
        <v>2</v>
      </c>
      <c r="G18" s="317">
        <v>1</v>
      </c>
      <c r="H18" s="332"/>
      <c r="I18" s="275"/>
      <c r="J18" s="319">
        <v>3</v>
      </c>
      <c r="K18" s="315" t="s">
        <v>71</v>
      </c>
      <c r="L18" s="272"/>
      <c r="M18" s="273"/>
      <c r="N18" s="274"/>
      <c r="O18" s="275"/>
      <c r="P18" s="276"/>
      <c r="Q18" s="271"/>
      <c r="R18" s="377">
        <v>24</v>
      </c>
    </row>
    <row r="19" spans="1:18" ht="15">
      <c r="A19" s="313" t="s">
        <v>129</v>
      </c>
      <c r="B19" s="314" t="s">
        <v>130</v>
      </c>
      <c r="C19" s="326" t="s">
        <v>74</v>
      </c>
      <c r="D19" s="326" t="s">
        <v>65</v>
      </c>
      <c r="E19" s="315">
        <v>1</v>
      </c>
      <c r="F19" s="316"/>
      <c r="G19" s="317">
        <v>1</v>
      </c>
      <c r="H19" s="332"/>
      <c r="I19" s="379"/>
      <c r="J19" s="319">
        <v>1</v>
      </c>
      <c r="K19" s="315" t="s">
        <v>71</v>
      </c>
      <c r="L19" s="316"/>
      <c r="M19" s="317"/>
      <c r="N19" s="332"/>
      <c r="O19" s="327"/>
      <c r="P19" s="319"/>
      <c r="Q19" s="315"/>
      <c r="R19" s="377">
        <v>8</v>
      </c>
    </row>
    <row r="20" spans="1:18" ht="15">
      <c r="A20" s="313" t="s">
        <v>131</v>
      </c>
      <c r="B20" s="314" t="s">
        <v>132</v>
      </c>
      <c r="C20" s="326" t="s">
        <v>74</v>
      </c>
      <c r="D20" s="326" t="s">
        <v>65</v>
      </c>
      <c r="E20" s="315">
        <v>3</v>
      </c>
      <c r="F20" s="316"/>
      <c r="G20" s="317">
        <v>1</v>
      </c>
      <c r="H20" s="332"/>
      <c r="I20" s="379"/>
      <c r="J20" s="319">
        <v>1</v>
      </c>
      <c r="K20" s="315" t="s">
        <v>93</v>
      </c>
      <c r="L20" s="272"/>
      <c r="M20" s="273"/>
      <c r="N20" s="274"/>
      <c r="O20" s="275"/>
      <c r="P20" s="276"/>
      <c r="Q20" s="271"/>
      <c r="R20" s="378">
        <v>8</v>
      </c>
    </row>
    <row r="21" spans="1:18" ht="15">
      <c r="A21" s="313" t="s">
        <v>133</v>
      </c>
      <c r="B21" s="269" t="s">
        <v>134</v>
      </c>
      <c r="C21" s="270" t="s">
        <v>81</v>
      </c>
      <c r="D21" s="270" t="s">
        <v>65</v>
      </c>
      <c r="E21" s="271">
        <v>1</v>
      </c>
      <c r="F21" s="316"/>
      <c r="G21" s="317"/>
      <c r="H21" s="332"/>
      <c r="I21" s="275"/>
      <c r="J21" s="276"/>
      <c r="K21" s="271"/>
      <c r="L21" s="272">
        <v>2</v>
      </c>
      <c r="M21" s="273">
        <v>1</v>
      </c>
      <c r="N21" s="274"/>
      <c r="O21" s="275"/>
      <c r="P21" s="276">
        <v>4</v>
      </c>
      <c r="Q21" s="271" t="s">
        <v>96</v>
      </c>
      <c r="R21" s="378">
        <v>46</v>
      </c>
    </row>
    <row r="22" spans="1:18" ht="15">
      <c r="A22" s="313" t="s">
        <v>135</v>
      </c>
      <c r="B22" s="269" t="s">
        <v>136</v>
      </c>
      <c r="C22" s="270" t="s">
        <v>81</v>
      </c>
      <c r="D22" s="270" t="s">
        <v>65</v>
      </c>
      <c r="E22" s="271">
        <v>1</v>
      </c>
      <c r="F22" s="316"/>
      <c r="G22" s="317"/>
      <c r="H22" s="332"/>
      <c r="I22" s="275"/>
      <c r="J22" s="276"/>
      <c r="K22" s="271"/>
      <c r="L22" s="316">
        <v>2</v>
      </c>
      <c r="M22" s="317">
        <v>1</v>
      </c>
      <c r="N22" s="332">
        <v>2</v>
      </c>
      <c r="O22" s="275"/>
      <c r="P22" s="319">
        <v>5</v>
      </c>
      <c r="Q22" s="315" t="s">
        <v>103</v>
      </c>
      <c r="R22" s="377">
        <v>40</v>
      </c>
    </row>
    <row r="23" spans="1:18" ht="30">
      <c r="A23" s="288" t="s">
        <v>137</v>
      </c>
      <c r="B23" s="269" t="s">
        <v>138</v>
      </c>
      <c r="C23" s="270" t="s">
        <v>81</v>
      </c>
      <c r="D23" s="270" t="s">
        <v>65</v>
      </c>
      <c r="E23" s="271">
        <v>1</v>
      </c>
      <c r="F23" s="316"/>
      <c r="G23" s="317"/>
      <c r="H23" s="332"/>
      <c r="I23" s="275"/>
      <c r="J23" s="276"/>
      <c r="K23" s="271"/>
      <c r="L23" s="316">
        <v>3</v>
      </c>
      <c r="M23" s="317"/>
      <c r="N23" s="332">
        <v>1</v>
      </c>
      <c r="O23" s="275"/>
      <c r="P23" s="319">
        <v>4</v>
      </c>
      <c r="Q23" s="315" t="s">
        <v>96</v>
      </c>
      <c r="R23" s="377">
        <v>32</v>
      </c>
    </row>
    <row r="24" spans="1:18" ht="30">
      <c r="A24" s="383" t="s">
        <v>139</v>
      </c>
      <c r="B24" s="269" t="s">
        <v>140</v>
      </c>
      <c r="C24" s="347" t="s">
        <v>81</v>
      </c>
      <c r="D24" s="347" t="s">
        <v>65</v>
      </c>
      <c r="E24" s="348">
        <v>1</v>
      </c>
      <c r="F24" s="316"/>
      <c r="G24" s="317"/>
      <c r="H24" s="332"/>
      <c r="I24" s="275"/>
      <c r="J24" s="276"/>
      <c r="K24" s="271"/>
      <c r="L24" s="349">
        <v>2</v>
      </c>
      <c r="M24" s="350">
        <v>1</v>
      </c>
      <c r="N24" s="351">
        <v>1</v>
      </c>
      <c r="O24" s="352"/>
      <c r="P24" s="353">
        <v>5</v>
      </c>
      <c r="Q24" s="325" t="s">
        <v>96</v>
      </c>
      <c r="R24" s="377">
        <v>54</v>
      </c>
    </row>
    <row r="25" spans="1:18" ht="15">
      <c r="A25" s="288" t="s">
        <v>141</v>
      </c>
      <c r="B25" s="269" t="s">
        <v>142</v>
      </c>
      <c r="C25" s="326" t="s">
        <v>81</v>
      </c>
      <c r="D25" s="326" t="s">
        <v>84</v>
      </c>
      <c r="E25" s="315">
        <v>1</v>
      </c>
      <c r="F25" s="316"/>
      <c r="G25" s="317"/>
      <c r="H25" s="332"/>
      <c r="I25" s="275"/>
      <c r="J25" s="319"/>
      <c r="K25" s="315"/>
      <c r="L25" s="316">
        <v>3</v>
      </c>
      <c r="M25" s="317">
        <v>2</v>
      </c>
      <c r="N25" s="332">
        <v>2</v>
      </c>
      <c r="O25" s="275"/>
      <c r="P25" s="276">
        <v>6</v>
      </c>
      <c r="Q25" s="271" t="s">
        <v>96</v>
      </c>
      <c r="R25" s="377">
        <v>34</v>
      </c>
    </row>
    <row r="26" spans="1:18" ht="15">
      <c r="A26" s="313" t="s">
        <v>143</v>
      </c>
      <c r="B26" s="269" t="s">
        <v>144</v>
      </c>
      <c r="C26" s="354" t="s">
        <v>81</v>
      </c>
      <c r="D26" s="354" t="s">
        <v>84</v>
      </c>
      <c r="E26" s="333">
        <v>0</v>
      </c>
      <c r="F26" s="334"/>
      <c r="G26" s="335"/>
      <c r="H26" s="338"/>
      <c r="I26" s="283"/>
      <c r="J26" s="337"/>
      <c r="K26" s="333"/>
      <c r="L26" s="334">
        <v>3</v>
      </c>
      <c r="M26" s="335">
        <v>2</v>
      </c>
      <c r="N26" s="338">
        <v>2</v>
      </c>
      <c r="O26" s="283"/>
      <c r="P26" s="276">
        <v>6</v>
      </c>
      <c r="Q26" s="271" t="s">
        <v>96</v>
      </c>
      <c r="R26" s="377">
        <v>0</v>
      </c>
    </row>
    <row r="27" spans="1:18" ht="15">
      <c r="A27" s="285" t="s">
        <v>145</v>
      </c>
      <c r="B27" s="269" t="s">
        <v>146</v>
      </c>
      <c r="C27" s="326" t="s">
        <v>81</v>
      </c>
      <c r="D27" s="326" t="s">
        <v>65</v>
      </c>
      <c r="E27" s="315">
        <v>1</v>
      </c>
      <c r="F27" s="316"/>
      <c r="G27" s="317"/>
      <c r="H27" s="332"/>
      <c r="I27" s="275"/>
      <c r="J27" s="319"/>
      <c r="K27" s="315"/>
      <c r="L27" s="316">
        <v>2</v>
      </c>
      <c r="M27" s="317"/>
      <c r="N27" s="332"/>
      <c r="O27" s="275"/>
      <c r="P27" s="276">
        <v>2</v>
      </c>
      <c r="Q27" s="271" t="s">
        <v>103</v>
      </c>
      <c r="R27" s="377">
        <v>16</v>
      </c>
    </row>
    <row r="28" spans="1:18" ht="15">
      <c r="A28" s="285" t="s">
        <v>147</v>
      </c>
      <c r="B28" s="269" t="s">
        <v>148</v>
      </c>
      <c r="C28" s="278" t="s">
        <v>74</v>
      </c>
      <c r="D28" s="278" t="s">
        <v>65</v>
      </c>
      <c r="E28" s="279">
        <v>1</v>
      </c>
      <c r="F28" s="280"/>
      <c r="G28" s="281"/>
      <c r="H28" s="282"/>
      <c r="I28" s="283"/>
      <c r="J28" s="284"/>
      <c r="K28" s="279"/>
      <c r="L28" s="280"/>
      <c r="M28" s="281">
        <v>1</v>
      </c>
      <c r="N28" s="282"/>
      <c r="O28" s="283"/>
      <c r="P28" s="284">
        <v>1</v>
      </c>
      <c r="Q28" s="279" t="s">
        <v>103</v>
      </c>
      <c r="R28" s="377">
        <v>8</v>
      </c>
    </row>
    <row r="29" spans="1:18" ht="15">
      <c r="A29" s="285" t="s">
        <v>149</v>
      </c>
      <c r="B29" s="269" t="s">
        <v>150</v>
      </c>
      <c r="C29" s="278" t="s">
        <v>74</v>
      </c>
      <c r="D29" s="278" t="s">
        <v>65</v>
      </c>
      <c r="E29" s="279">
        <v>3</v>
      </c>
      <c r="F29" s="280"/>
      <c r="G29" s="281"/>
      <c r="H29" s="282"/>
      <c r="I29" s="283"/>
      <c r="J29" s="284"/>
      <c r="K29" s="279"/>
      <c r="L29" s="280"/>
      <c r="M29" s="281">
        <v>1</v>
      </c>
      <c r="N29" s="282"/>
      <c r="O29" s="283"/>
      <c r="P29" s="284">
        <v>1</v>
      </c>
      <c r="Q29" s="279" t="s">
        <v>93</v>
      </c>
      <c r="R29" s="377">
        <v>8</v>
      </c>
    </row>
    <row r="30" spans="1:18" ht="30">
      <c r="A30" s="285" t="s">
        <v>151</v>
      </c>
      <c r="B30" s="269" t="s">
        <v>152</v>
      </c>
      <c r="C30" s="278" t="s">
        <v>81</v>
      </c>
      <c r="D30" s="278" t="s">
        <v>65</v>
      </c>
      <c r="E30" s="279">
        <v>2</v>
      </c>
      <c r="F30" s="280"/>
      <c r="G30" s="281"/>
      <c r="H30" s="282"/>
      <c r="I30" s="283"/>
      <c r="J30" s="284"/>
      <c r="K30" s="279"/>
      <c r="L30" s="280"/>
      <c r="M30" s="281"/>
      <c r="N30" s="282"/>
      <c r="O30" s="283">
        <v>6.428</v>
      </c>
      <c r="P30" s="284">
        <v>3</v>
      </c>
      <c r="Q30" s="279" t="s">
        <v>103</v>
      </c>
      <c r="R30" s="377">
        <v>-23.992000000000004</v>
      </c>
    </row>
    <row r="31" spans="1:18" ht="15">
      <c r="A31" s="285"/>
      <c r="B31" s="269"/>
      <c r="C31" s="278"/>
      <c r="D31" s="278"/>
      <c r="E31" s="279"/>
      <c r="F31" s="280"/>
      <c r="G31" s="281"/>
      <c r="H31" s="282"/>
      <c r="I31" s="283"/>
      <c r="J31" s="284"/>
      <c r="K31" s="279"/>
      <c r="L31" s="280"/>
      <c r="M31" s="281"/>
      <c r="N31" s="282"/>
      <c r="O31" s="283"/>
      <c r="P31" s="287"/>
      <c r="Q31" s="279"/>
      <c r="R31" s="377"/>
    </row>
    <row r="32" spans="1:18" ht="15">
      <c r="A32" s="5"/>
      <c r="B32" s="147"/>
      <c r="C32" s="7"/>
      <c r="D32" s="7"/>
      <c r="E32" s="8"/>
      <c r="F32" s="9"/>
      <c r="G32" s="10"/>
      <c r="H32" s="11"/>
      <c r="I32" s="12"/>
      <c r="J32" s="13"/>
      <c r="K32" s="8"/>
      <c r="L32" s="9"/>
      <c r="M32" s="10"/>
      <c r="N32" s="11"/>
      <c r="O32" s="12"/>
      <c r="P32" s="13"/>
      <c r="Q32" s="8"/>
      <c r="R32" s="377"/>
    </row>
    <row r="33" spans="1:18" ht="15">
      <c r="A33" s="5"/>
      <c r="B33" s="6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152"/>
    </row>
    <row r="34" spans="1:18" ht="1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152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152"/>
    </row>
    <row r="36" spans="1:18" ht="15.75" thickBot="1">
      <c r="A36" s="61" t="s">
        <v>27</v>
      </c>
      <c r="B36" s="62"/>
      <c r="C36" s="62"/>
      <c r="D36" s="62"/>
      <c r="E36" s="63"/>
      <c r="F36" s="64">
        <f>_xlfn.SUMIFS(F12:F35,$E12:$E35,"=1")</f>
        <v>16</v>
      </c>
      <c r="G36" s="65">
        <f>_xlfn.SUMIFS(G12:G35,$E12:$E35,"=1")</f>
        <v>7</v>
      </c>
      <c r="H36" s="66">
        <f>_xlfn.SUMIFS(H12:H35,$E12:$E35,"=1")</f>
        <v>5</v>
      </c>
      <c r="I36" s="67">
        <f>_xlfn.SUMIFS(I12:I35,$E12:$E35,"=1")</f>
        <v>0</v>
      </c>
      <c r="J36" s="68">
        <f>_xlfn.SUMIFS(J12:J35,$E12:$E35,"=1")+_xlfn.SUMIFS(J12:J35,$D12:$D35,"=OB",$E12:$E35,"=2")</f>
        <v>30</v>
      </c>
      <c r="K36" s="63"/>
      <c r="L36" s="64">
        <f>_xlfn.SUMIFS(L12:L35,$E12:$E35,"=1")</f>
        <v>14</v>
      </c>
      <c r="M36" s="65">
        <f>_xlfn.SUMIFS(M12:M35,$E12:$E35,"=1")</f>
        <v>6</v>
      </c>
      <c r="N36" s="66">
        <f>_xlfn.SUMIFS(N12:N35,$E12:$E35,"=1")</f>
        <v>6</v>
      </c>
      <c r="O36" s="67">
        <f>_xlfn.SUMIFS(O12:O35,$E12:$E35,"=1")</f>
        <v>0</v>
      </c>
      <c r="P36" s="68">
        <f>_xlfn.SUMIFS(P12:P35,$E12:$E35,"=1")+_xlfn.SUMIFS(P12:P35,$D12:$D35,"=OB",$E12:$E35,"=2")</f>
        <v>30</v>
      </c>
      <c r="Q36" s="63"/>
      <c r="R36" s="63"/>
    </row>
    <row r="37" spans="1:18" ht="15.75" thickBot="1">
      <c r="A37" s="69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9"/>
    </row>
    <row r="38" spans="1:18" ht="15.75" thickBot="1">
      <c r="A38" s="399" t="s">
        <v>47</v>
      </c>
      <c r="B38" s="400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6"/>
      <c r="R38" s="76"/>
    </row>
    <row r="39" spans="1:18" ht="15">
      <c r="A39" s="285" t="s">
        <v>153</v>
      </c>
      <c r="B39" s="286" t="s">
        <v>154</v>
      </c>
      <c r="C39" s="278" t="s">
        <v>74</v>
      </c>
      <c r="D39" s="278" t="s">
        <v>155</v>
      </c>
      <c r="E39" s="279">
        <v>0</v>
      </c>
      <c r="F39" s="280">
        <v>2</v>
      </c>
      <c r="G39" s="281">
        <v>2</v>
      </c>
      <c r="H39" s="282"/>
      <c r="I39" s="283"/>
      <c r="J39" s="284">
        <v>5</v>
      </c>
      <c r="K39" s="279" t="s">
        <v>66</v>
      </c>
      <c r="L39" s="280"/>
      <c r="M39" s="281"/>
      <c r="N39" s="282"/>
      <c r="O39" s="283"/>
      <c r="P39" s="284"/>
      <c r="Q39" s="279"/>
      <c r="R39" s="378">
        <v>0</v>
      </c>
    </row>
    <row r="40" spans="1:18" ht="15">
      <c r="A40" s="285" t="s">
        <v>156</v>
      </c>
      <c r="B40" s="286" t="s">
        <v>157</v>
      </c>
      <c r="C40" s="270" t="s">
        <v>74</v>
      </c>
      <c r="D40" s="270" t="s">
        <v>155</v>
      </c>
      <c r="E40" s="271">
        <v>0</v>
      </c>
      <c r="F40" s="316"/>
      <c r="G40" s="317"/>
      <c r="H40" s="332"/>
      <c r="I40" s="275"/>
      <c r="J40" s="319"/>
      <c r="K40" s="315"/>
      <c r="L40" s="316">
        <v>2</v>
      </c>
      <c r="M40" s="317">
        <v>2</v>
      </c>
      <c r="N40" s="332"/>
      <c r="O40" s="275"/>
      <c r="P40" s="276">
        <v>5</v>
      </c>
      <c r="Q40" s="271" t="s">
        <v>96</v>
      </c>
      <c r="R40" s="377">
        <v>0</v>
      </c>
    </row>
    <row r="41" spans="1:18" ht="15">
      <c r="A41" s="285"/>
      <c r="B41" s="269"/>
      <c r="C41" s="270"/>
      <c r="D41" s="270"/>
      <c r="E41" s="271"/>
      <c r="F41" s="316"/>
      <c r="G41" s="317"/>
      <c r="H41" s="332"/>
      <c r="I41" s="275"/>
      <c r="J41" s="319"/>
      <c r="K41" s="271"/>
      <c r="L41" s="316"/>
      <c r="M41" s="317"/>
      <c r="N41" s="332"/>
      <c r="O41" s="275"/>
      <c r="P41" s="276"/>
      <c r="Q41" s="271"/>
      <c r="R41" s="377"/>
    </row>
    <row r="42" spans="1:18" ht="15">
      <c r="A42" s="313"/>
      <c r="B42" s="269"/>
      <c r="C42" s="270"/>
      <c r="D42" s="270"/>
      <c r="E42" s="271"/>
      <c r="F42" s="316"/>
      <c r="G42" s="317"/>
      <c r="H42" s="274"/>
      <c r="I42" s="275"/>
      <c r="J42" s="276"/>
      <c r="K42" s="271"/>
      <c r="L42" s="316"/>
      <c r="M42" s="317"/>
      <c r="N42" s="332"/>
      <c r="O42" s="275"/>
      <c r="P42" s="276"/>
      <c r="Q42" s="271"/>
      <c r="R42" s="152"/>
    </row>
    <row r="43" spans="1:18" ht="15">
      <c r="A43" s="5"/>
      <c r="B43" s="6"/>
      <c r="C43" s="7"/>
      <c r="D43" s="7"/>
      <c r="E43" s="8"/>
      <c r="F43" s="9"/>
      <c r="G43" s="10"/>
      <c r="H43" s="11"/>
      <c r="I43" s="12"/>
      <c r="J43" s="13"/>
      <c r="K43" s="8"/>
      <c r="L43" s="9"/>
      <c r="M43" s="10"/>
      <c r="N43" s="11"/>
      <c r="O43" s="12"/>
      <c r="P43" s="13"/>
      <c r="Q43" s="8"/>
      <c r="R43" s="152"/>
    </row>
    <row r="44" spans="1:18" ht="15">
      <c r="A44" s="5"/>
      <c r="B44" s="6"/>
      <c r="C44" s="7"/>
      <c r="D44" s="7"/>
      <c r="E44" s="8"/>
      <c r="F44" s="9"/>
      <c r="G44" s="10"/>
      <c r="H44" s="11"/>
      <c r="I44" s="12"/>
      <c r="J44" s="13"/>
      <c r="K44" s="8"/>
      <c r="L44" s="9"/>
      <c r="M44" s="10"/>
      <c r="N44" s="11"/>
      <c r="O44" s="12"/>
      <c r="P44" s="13"/>
      <c r="Q44" s="8"/>
      <c r="R44" s="152"/>
    </row>
    <row r="45" spans="1:18" ht="15">
      <c r="A45" s="5"/>
      <c r="B45" s="6"/>
      <c r="C45" s="7"/>
      <c r="D45" s="7"/>
      <c r="E45" s="8"/>
      <c r="F45" s="9"/>
      <c r="G45" s="10"/>
      <c r="H45" s="11"/>
      <c r="I45" s="12"/>
      <c r="J45" s="13"/>
      <c r="K45" s="8"/>
      <c r="L45" s="9"/>
      <c r="M45" s="10"/>
      <c r="N45" s="11"/>
      <c r="O45" s="12"/>
      <c r="P45" s="13"/>
      <c r="Q45" s="8"/>
      <c r="R45" s="152"/>
    </row>
    <row r="46" spans="1:18" ht="15">
      <c r="A46" s="5"/>
      <c r="B46" s="6"/>
      <c r="C46" s="7"/>
      <c r="D46" s="7"/>
      <c r="E46" s="8"/>
      <c r="F46" s="9"/>
      <c r="G46" s="10"/>
      <c r="H46" s="11"/>
      <c r="I46" s="12"/>
      <c r="J46" s="13"/>
      <c r="K46" s="8"/>
      <c r="L46" s="9"/>
      <c r="M46" s="10"/>
      <c r="N46" s="11"/>
      <c r="O46" s="12"/>
      <c r="P46" s="13"/>
      <c r="Q46" s="8"/>
      <c r="R46" s="152"/>
    </row>
    <row r="47" spans="1:18" ht="15">
      <c r="A47" s="5"/>
      <c r="B47" s="6"/>
      <c r="C47" s="7"/>
      <c r="D47" s="7"/>
      <c r="E47" s="8"/>
      <c r="F47" s="9"/>
      <c r="G47" s="10"/>
      <c r="H47" s="11"/>
      <c r="I47" s="12"/>
      <c r="J47" s="13"/>
      <c r="K47" s="8"/>
      <c r="L47" s="9"/>
      <c r="M47" s="10"/>
      <c r="N47" s="11"/>
      <c r="O47" s="12"/>
      <c r="P47" s="13"/>
      <c r="Q47" s="8"/>
      <c r="R47" s="152"/>
    </row>
    <row r="48" spans="1:18" ht="15.75" thickBot="1">
      <c r="A48" s="98"/>
      <c r="B48" s="153"/>
      <c r="C48" s="99"/>
      <c r="D48" s="99"/>
      <c r="E48" s="103"/>
      <c r="F48" s="100"/>
      <c r="G48" s="101"/>
      <c r="H48" s="102"/>
      <c r="I48" s="154"/>
      <c r="J48" s="155"/>
      <c r="K48" s="103"/>
      <c r="L48" s="100"/>
      <c r="M48" s="101"/>
      <c r="N48" s="102"/>
      <c r="O48" s="154"/>
      <c r="P48" s="155"/>
      <c r="Q48" s="103"/>
      <c r="R48" s="152"/>
    </row>
    <row r="49" spans="1:18" ht="15.75" thickBot="1">
      <c r="A49" s="87" t="s">
        <v>27</v>
      </c>
      <c r="B49" s="88"/>
      <c r="C49" s="88"/>
      <c r="D49" s="88"/>
      <c r="E49" s="89"/>
      <c r="F49" s="90">
        <f>_xlfn.SUMIFS(F39:F48,$D39:$D48,"=F")</f>
        <v>2</v>
      </c>
      <c r="G49" s="91">
        <f>_xlfn.SUMIFS(G39:G48,$D39:$D48,"=F")</f>
        <v>2</v>
      </c>
      <c r="H49" s="92">
        <f>_xlfn.SUMIFS(H39:H48,$D39:$D48,"=F")</f>
        <v>0</v>
      </c>
      <c r="I49" s="93">
        <f>_xlfn.SUMIFS(I39:I48,$D39:$D48,"=F")</f>
        <v>0</v>
      </c>
      <c r="J49" s="94">
        <f>_xlfn.SUMIFS(J39:J48,$D39:$D48,"=F")</f>
        <v>5</v>
      </c>
      <c r="K49" s="95"/>
      <c r="L49" s="90">
        <f>_xlfn.SUMIFS(L39:L48,$D39:$D48,"=F")</f>
        <v>2</v>
      </c>
      <c r="M49" s="91">
        <f>_xlfn.SUMIFS(M39:M48,$D39:$D48,"=F")</f>
        <v>2</v>
      </c>
      <c r="N49" s="92">
        <f>_xlfn.SUMIFS(N39:N48,$D39:$D48,"=F")</f>
        <v>0</v>
      </c>
      <c r="O49" s="93">
        <f>_xlfn.SUMIFS(O39:O48,$D39:$D48,"=F")</f>
        <v>0</v>
      </c>
      <c r="P49" s="94">
        <f>_xlfn.SUMIFS(P39:P48,$D39:$D48,"=F")</f>
        <v>5</v>
      </c>
      <c r="Q49" s="96"/>
      <c r="R49" s="96"/>
    </row>
    <row r="50" spans="1:17" ht="15">
      <c r="A50" s="254"/>
      <c r="B50" s="255"/>
      <c r="C50" s="255"/>
      <c r="D50" s="255"/>
      <c r="E50" s="255"/>
      <c r="F50" s="256"/>
      <c r="G50" s="257"/>
      <c r="H50" s="258"/>
      <c r="I50" s="259"/>
      <c r="J50" s="260"/>
      <c r="K50" s="255"/>
      <c r="L50" s="256"/>
      <c r="M50" s="257"/>
      <c r="N50" s="258"/>
      <c r="O50" s="259"/>
      <c r="P50" s="260"/>
      <c r="Q50" s="255"/>
    </row>
    <row r="51" spans="1:17" ht="15">
      <c r="A51" s="401"/>
      <c r="B51" s="402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</row>
    <row r="54" spans="1:19" s="78" customFormat="1" ht="15">
      <c r="A54" s="248"/>
      <c r="B54" s="247"/>
      <c r="C54" s="247"/>
      <c r="D54" s="247"/>
      <c r="E54" s="247"/>
      <c r="F54" s="24"/>
      <c r="G54" s="25"/>
      <c r="H54" s="26"/>
      <c r="I54" s="27"/>
      <c r="J54" s="28"/>
      <c r="K54" s="247"/>
      <c r="L54" s="24"/>
      <c r="M54" s="25"/>
      <c r="N54" s="26"/>
      <c r="O54" s="27"/>
      <c r="P54" s="28"/>
      <c r="Q54" s="247"/>
      <c r="R54" s="371"/>
      <c r="S54" s="77"/>
    </row>
    <row r="57" spans="6:15" ht="15">
      <c r="F57" s="141"/>
      <c r="G57" s="142"/>
      <c r="H57" s="143"/>
      <c r="I57" s="144"/>
      <c r="J57" s="145"/>
      <c r="K57" s="146"/>
      <c r="L57" s="141"/>
      <c r="M57" s="142"/>
      <c r="N57" s="143"/>
      <c r="O57" s="144"/>
    </row>
    <row r="58" spans="6:15" ht="15">
      <c r="F58" s="385"/>
      <c r="G58" s="385"/>
      <c r="H58" s="385"/>
      <c r="I58" s="385"/>
      <c r="J58" s="145"/>
      <c r="K58" s="146"/>
      <c r="L58" s="385"/>
      <c r="M58" s="385"/>
      <c r="N58" s="385"/>
      <c r="O58" s="385"/>
    </row>
    <row r="59" spans="6:15" ht="15">
      <c r="F59" s="141"/>
      <c r="G59" s="142"/>
      <c r="H59" s="143"/>
      <c r="I59" s="144"/>
      <c r="J59" s="385"/>
      <c r="K59" s="385"/>
      <c r="L59" s="141"/>
      <c r="M59" s="142"/>
      <c r="N59" s="143"/>
      <c r="O59" s="144"/>
    </row>
    <row r="60" spans="6:15" ht="15">
      <c r="F60" s="141"/>
      <c r="G60" s="142"/>
      <c r="H60" s="143"/>
      <c r="I60" s="144"/>
      <c r="J60" s="145"/>
      <c r="K60" s="146"/>
      <c r="L60" s="141"/>
      <c r="M60" s="142"/>
      <c r="N60" s="143"/>
      <c r="O60" s="144"/>
    </row>
    <row r="66" ht="15.75" thickBot="1"/>
    <row r="67" spans="6:18" ht="15.75" thickBot="1">
      <c r="F67" s="386">
        <f>SUM(F$36:I$36)</f>
        <v>28</v>
      </c>
      <c r="G67" s="387"/>
      <c r="H67" s="387"/>
      <c r="I67" s="388"/>
      <c r="J67" s="389"/>
      <c r="K67" s="403"/>
      <c r="L67" s="404">
        <f>SUM(L$36:O$36)</f>
        <v>26</v>
      </c>
      <c r="M67" s="404"/>
      <c r="N67" s="404"/>
      <c r="O67" s="404"/>
      <c r="P67" s="373"/>
      <c r="Q67" s="374"/>
      <c r="R67" s="375">
        <f>SUMIF($E12:$E48,"=1",R12:R48)</f>
        <v>498</v>
      </c>
    </row>
  </sheetData>
  <sheetProtection/>
  <mergeCells count="12">
    <mergeCell ref="J59:K59"/>
    <mergeCell ref="F58:I58"/>
    <mergeCell ref="L58:O58"/>
    <mergeCell ref="F67:I67"/>
    <mergeCell ref="J67:K67"/>
    <mergeCell ref="L67:O67"/>
    <mergeCell ref="L1:P1"/>
    <mergeCell ref="L2:P2"/>
    <mergeCell ref="G7:K7"/>
    <mergeCell ref="E9:M9"/>
    <mergeCell ref="A38:B38"/>
    <mergeCell ref="A51:Q51"/>
  </mergeCells>
  <conditionalFormatting sqref="J50">
    <cfRule type="cellIs" priority="2" dxfId="11" operator="greaterThan">
      <formula>30</formula>
    </cfRule>
  </conditionalFormatting>
  <conditionalFormatting sqref="P50">
    <cfRule type="cellIs" priority="1" dxfId="11" operator="greaterThan">
      <formula>30</formula>
    </cfRule>
  </conditionalFormatting>
  <printOptions/>
  <pageMargins left="0.4330708661417323" right="0.15748031496062992" top="0.35433070866141736" bottom="0.6299212598425197" header="0.1968503937007874" footer="0.1968503937007874"/>
  <pageSetup fitToHeight="0" fitToWidth="1" horizontalDpi="300" verticalDpi="300" orientation="portrait" paperSize="9" scale="75" r:id="rId1"/>
  <headerFooter>
    <oddFooter>&amp;LRECTOR,
Prof.univ.dr. Cezar Ionuț SPÎNU&amp;CDECAN,
Prof. univ.dr. ing. Marian CIONTU&amp;RDIRECTOR DEPARTAMENT,
Conf. univ. dr. ing. Daniela POPESCU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SheetLayoutView="100" zoomScalePageLayoutView="0" workbookViewId="0" topLeftCell="A25">
      <selection activeCell="O25" sqref="O25"/>
    </sheetView>
  </sheetViews>
  <sheetFormatPr defaultColWidth="9.140625" defaultRowHeight="15"/>
  <cols>
    <col min="1" max="1" width="37.140625" style="3" customWidth="1"/>
    <col min="2" max="2" width="10.140625" style="23" customWidth="1"/>
    <col min="3" max="3" width="3.421875" style="23" customWidth="1"/>
    <col min="4" max="4" width="3.7109375" style="23" bestFit="1" customWidth="1"/>
    <col min="5" max="5" width="4.8515625" style="23" customWidth="1"/>
    <col min="6" max="6" width="6.57421875" style="24" customWidth="1"/>
    <col min="7" max="7" width="4.140625" style="25" customWidth="1"/>
    <col min="8" max="8" width="3.8515625" style="26" customWidth="1"/>
    <col min="9" max="9" width="4.00390625" style="27" customWidth="1"/>
    <col min="10" max="10" width="7.00390625" style="28" bestFit="1" customWidth="1"/>
    <col min="11" max="11" width="4.7109375" style="23" customWidth="1"/>
    <col min="12" max="12" width="7.140625" style="24" customWidth="1"/>
    <col min="13" max="13" width="4.140625" style="25" customWidth="1"/>
    <col min="14" max="14" width="4.00390625" style="26" customWidth="1"/>
    <col min="15" max="15" width="4.140625" style="27" customWidth="1"/>
    <col min="16" max="16" width="7.00390625" style="28" bestFit="1" customWidth="1"/>
    <col min="17" max="18" width="5.28125" style="23" customWidth="1"/>
    <col min="19" max="19" width="9.140625" style="30" customWidth="1"/>
    <col min="20" max="16384" width="9.140625" style="31" customWidth="1"/>
  </cols>
  <sheetData>
    <row r="1" spans="1:16" ht="15">
      <c r="A1" s="2" t="s">
        <v>0</v>
      </c>
      <c r="L1" s="391" t="s">
        <v>46</v>
      </c>
      <c r="M1" s="392"/>
      <c r="N1" s="392"/>
      <c r="O1" s="392"/>
      <c r="P1" s="392"/>
    </row>
    <row r="2" spans="1:16" ht="15">
      <c r="A2" s="2" t="s">
        <v>56</v>
      </c>
      <c r="L2" s="391" t="s">
        <v>50</v>
      </c>
      <c r="M2" s="392"/>
      <c r="N2" s="392"/>
      <c r="O2" s="392"/>
      <c r="P2" s="392"/>
    </row>
    <row r="3" ht="30">
      <c r="A3" s="2" t="s">
        <v>57</v>
      </c>
    </row>
    <row r="4" ht="45">
      <c r="A4" s="3" t="s">
        <v>59</v>
      </c>
    </row>
    <row r="5" ht="30.75" thickBot="1">
      <c r="A5" s="3" t="s">
        <v>58</v>
      </c>
    </row>
    <row r="6" spans="1:12" ht="15.75" thickBot="1">
      <c r="A6" s="3" t="s">
        <v>60</v>
      </c>
      <c r="F6" s="32" t="s">
        <v>37</v>
      </c>
      <c r="G6" s="33"/>
      <c r="H6" s="34"/>
      <c r="I6" s="35"/>
      <c r="J6" s="36"/>
      <c r="K6" s="37"/>
      <c r="L6" s="32" t="s">
        <v>38</v>
      </c>
    </row>
    <row r="7" spans="1:12" ht="15.75" thickBot="1">
      <c r="A7" s="3" t="s">
        <v>61</v>
      </c>
      <c r="F7" s="38"/>
      <c r="G7" s="393" t="s">
        <v>39</v>
      </c>
      <c r="H7" s="394"/>
      <c r="I7" s="394"/>
      <c r="J7" s="394"/>
      <c r="K7" s="395"/>
      <c r="L7" s="39"/>
    </row>
    <row r="9" spans="5:13" ht="15.75" thickBot="1">
      <c r="E9" s="396" t="s">
        <v>53</v>
      </c>
      <c r="F9" s="396"/>
      <c r="G9" s="396"/>
      <c r="H9" s="396"/>
      <c r="I9" s="396"/>
      <c r="J9" s="396"/>
      <c r="K9" s="396"/>
      <c r="L9" s="396"/>
      <c r="M9" s="396"/>
    </row>
    <row r="10" spans="1:18" s="50" customFormat="1" ht="60.75" thickBot="1">
      <c r="A10" s="40" t="s">
        <v>1</v>
      </c>
      <c r="B10" s="41" t="s">
        <v>2</v>
      </c>
      <c r="C10" s="42" t="s">
        <v>41</v>
      </c>
      <c r="D10" s="42" t="s">
        <v>43</v>
      </c>
      <c r="E10" s="43" t="s">
        <v>42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55</v>
      </c>
    </row>
    <row r="11" spans="1:18" ht="15.75" thickBot="1">
      <c r="A11" s="51" t="s">
        <v>48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15">
      <c r="A12" s="381" t="s">
        <v>158</v>
      </c>
      <c r="B12" s="384" t="s">
        <v>159</v>
      </c>
      <c r="C12" s="340" t="s">
        <v>81</v>
      </c>
      <c r="D12" s="340" t="s">
        <v>65</v>
      </c>
      <c r="E12" s="308">
        <v>1</v>
      </c>
      <c r="F12" s="309">
        <v>3</v>
      </c>
      <c r="G12" s="310"/>
      <c r="H12" s="341">
        <v>1</v>
      </c>
      <c r="I12" s="342"/>
      <c r="J12" s="312">
        <v>5</v>
      </c>
      <c r="K12" s="262" t="s">
        <v>71</v>
      </c>
      <c r="L12" s="263"/>
      <c r="M12" s="264"/>
      <c r="N12" s="265"/>
      <c r="O12" s="266"/>
      <c r="P12" s="267"/>
      <c r="Q12" s="262"/>
      <c r="R12" s="377">
        <v>54</v>
      </c>
    </row>
    <row r="13" spans="1:18" ht="15">
      <c r="A13" s="313" t="s">
        <v>160</v>
      </c>
      <c r="B13" s="269" t="s">
        <v>161</v>
      </c>
      <c r="C13" s="270" t="s">
        <v>162</v>
      </c>
      <c r="D13" s="270" t="s">
        <v>65</v>
      </c>
      <c r="E13" s="271">
        <v>1</v>
      </c>
      <c r="F13" s="272">
        <v>3</v>
      </c>
      <c r="G13" s="273"/>
      <c r="H13" s="274">
        <v>2</v>
      </c>
      <c r="I13" s="275"/>
      <c r="J13" s="276">
        <v>6</v>
      </c>
      <c r="K13" s="271" t="s">
        <v>66</v>
      </c>
      <c r="L13" s="272"/>
      <c r="M13" s="273"/>
      <c r="N13" s="274"/>
      <c r="O13" s="275"/>
      <c r="P13" s="276"/>
      <c r="Q13" s="271"/>
      <c r="R13" s="377">
        <v>62</v>
      </c>
    </row>
    <row r="14" spans="1:18" ht="30">
      <c r="A14" s="313" t="s">
        <v>163</v>
      </c>
      <c r="B14" s="269" t="s">
        <v>164</v>
      </c>
      <c r="C14" s="270" t="s">
        <v>81</v>
      </c>
      <c r="D14" s="270" t="s">
        <v>65</v>
      </c>
      <c r="E14" s="271">
        <v>1</v>
      </c>
      <c r="F14" s="272">
        <v>3</v>
      </c>
      <c r="G14" s="273"/>
      <c r="H14" s="274">
        <v>1</v>
      </c>
      <c r="I14" s="275"/>
      <c r="J14" s="276">
        <v>5</v>
      </c>
      <c r="K14" s="271" t="s">
        <v>66</v>
      </c>
      <c r="L14" s="272"/>
      <c r="M14" s="273"/>
      <c r="N14" s="274"/>
      <c r="O14" s="275"/>
      <c r="P14" s="276"/>
      <c r="Q14" s="271"/>
      <c r="R14" s="377">
        <v>54</v>
      </c>
    </row>
    <row r="15" spans="1:18" ht="30">
      <c r="A15" s="313" t="s">
        <v>165</v>
      </c>
      <c r="B15" s="269" t="s">
        <v>166</v>
      </c>
      <c r="C15" s="270" t="s">
        <v>162</v>
      </c>
      <c r="D15" s="270" t="s">
        <v>84</v>
      </c>
      <c r="E15" s="271">
        <v>1</v>
      </c>
      <c r="F15" s="272">
        <v>2</v>
      </c>
      <c r="G15" s="273"/>
      <c r="H15" s="274">
        <v>1</v>
      </c>
      <c r="I15" s="275"/>
      <c r="J15" s="276">
        <v>3</v>
      </c>
      <c r="K15" s="271" t="s">
        <v>71</v>
      </c>
      <c r="L15" s="272"/>
      <c r="M15" s="273"/>
      <c r="N15" s="274"/>
      <c r="O15" s="275"/>
      <c r="P15" s="276"/>
      <c r="Q15" s="271"/>
      <c r="R15" s="377">
        <v>24</v>
      </c>
    </row>
    <row r="16" spans="1:18" ht="30">
      <c r="A16" s="288" t="s">
        <v>167</v>
      </c>
      <c r="B16" s="269" t="s">
        <v>168</v>
      </c>
      <c r="C16" s="326" t="s">
        <v>162</v>
      </c>
      <c r="D16" s="326" t="s">
        <v>84</v>
      </c>
      <c r="E16" s="315">
        <v>0</v>
      </c>
      <c r="F16" s="272">
        <v>2</v>
      </c>
      <c r="G16" s="273"/>
      <c r="H16" s="274">
        <v>1</v>
      </c>
      <c r="I16" s="275"/>
      <c r="J16" s="276">
        <v>3</v>
      </c>
      <c r="K16" s="271" t="s">
        <v>71</v>
      </c>
      <c r="L16" s="272"/>
      <c r="M16" s="273"/>
      <c r="N16" s="274"/>
      <c r="O16" s="275"/>
      <c r="P16" s="276"/>
      <c r="Q16" s="271"/>
      <c r="R16" s="377">
        <v>0</v>
      </c>
    </row>
    <row r="17" spans="1:18" ht="30">
      <c r="A17" s="288" t="s">
        <v>169</v>
      </c>
      <c r="B17" s="269" t="s">
        <v>170</v>
      </c>
      <c r="C17" s="270" t="s">
        <v>81</v>
      </c>
      <c r="D17" s="270" t="s">
        <v>65</v>
      </c>
      <c r="E17" s="271">
        <v>1</v>
      </c>
      <c r="F17" s="272">
        <v>3</v>
      </c>
      <c r="G17" s="273"/>
      <c r="H17" s="274">
        <v>2</v>
      </c>
      <c r="I17" s="275"/>
      <c r="J17" s="276">
        <v>5</v>
      </c>
      <c r="K17" s="271" t="s">
        <v>66</v>
      </c>
      <c r="L17" s="272"/>
      <c r="M17" s="273"/>
      <c r="N17" s="274"/>
      <c r="O17" s="275"/>
      <c r="P17" s="276"/>
      <c r="Q17" s="271"/>
      <c r="R17" s="377">
        <v>40</v>
      </c>
    </row>
    <row r="18" spans="1:18" ht="30">
      <c r="A18" s="288" t="s">
        <v>171</v>
      </c>
      <c r="B18" s="269" t="s">
        <v>172</v>
      </c>
      <c r="C18" s="270" t="s">
        <v>81</v>
      </c>
      <c r="D18" s="270" t="s">
        <v>65</v>
      </c>
      <c r="E18" s="271">
        <v>1</v>
      </c>
      <c r="F18" s="272">
        <v>3</v>
      </c>
      <c r="G18" s="273"/>
      <c r="H18" s="274">
        <v>2</v>
      </c>
      <c r="I18" s="275"/>
      <c r="J18" s="276">
        <v>4</v>
      </c>
      <c r="K18" s="271" t="s">
        <v>66</v>
      </c>
      <c r="L18" s="272"/>
      <c r="M18" s="273"/>
      <c r="N18" s="274"/>
      <c r="O18" s="275"/>
      <c r="P18" s="276"/>
      <c r="Q18" s="271"/>
      <c r="R18" s="377">
        <v>18</v>
      </c>
    </row>
    <row r="19" spans="1:18" ht="30">
      <c r="A19" s="288" t="s">
        <v>173</v>
      </c>
      <c r="B19" s="269" t="s">
        <v>174</v>
      </c>
      <c r="C19" s="270" t="s">
        <v>81</v>
      </c>
      <c r="D19" s="270" t="s">
        <v>65</v>
      </c>
      <c r="E19" s="271">
        <v>1</v>
      </c>
      <c r="F19" s="272"/>
      <c r="G19" s="273"/>
      <c r="H19" s="274"/>
      <c r="I19" s="275">
        <v>1</v>
      </c>
      <c r="J19" s="276">
        <v>2</v>
      </c>
      <c r="K19" s="271" t="s">
        <v>71</v>
      </c>
      <c r="L19" s="272"/>
      <c r="M19" s="273"/>
      <c r="N19" s="274"/>
      <c r="O19" s="275"/>
      <c r="P19" s="276"/>
      <c r="Q19" s="271"/>
      <c r="R19" s="377">
        <v>30</v>
      </c>
    </row>
    <row r="20" spans="1:18" ht="30">
      <c r="A20" s="313" t="s">
        <v>175</v>
      </c>
      <c r="B20" s="269" t="s">
        <v>176</v>
      </c>
      <c r="C20" s="270" t="s">
        <v>81</v>
      </c>
      <c r="D20" s="270" t="s">
        <v>65</v>
      </c>
      <c r="E20" s="271">
        <v>1</v>
      </c>
      <c r="F20" s="272"/>
      <c r="G20" s="273"/>
      <c r="H20" s="274"/>
      <c r="I20" s="275"/>
      <c r="J20" s="276"/>
      <c r="K20" s="271"/>
      <c r="L20" s="272">
        <v>2</v>
      </c>
      <c r="M20" s="273"/>
      <c r="N20" s="274">
        <v>2</v>
      </c>
      <c r="O20" s="275"/>
      <c r="P20" s="276">
        <v>4</v>
      </c>
      <c r="Q20" s="271" t="s">
        <v>96</v>
      </c>
      <c r="R20" s="377">
        <v>32</v>
      </c>
    </row>
    <row r="21" spans="1:18" ht="30">
      <c r="A21" s="288" t="s">
        <v>177</v>
      </c>
      <c r="B21" s="269" t="s">
        <v>178</v>
      </c>
      <c r="C21" s="326" t="s">
        <v>81</v>
      </c>
      <c r="D21" s="270" t="s">
        <v>65</v>
      </c>
      <c r="E21" s="315">
        <v>1</v>
      </c>
      <c r="F21" s="272"/>
      <c r="G21" s="273"/>
      <c r="H21" s="274"/>
      <c r="I21" s="275"/>
      <c r="J21" s="276"/>
      <c r="K21" s="271"/>
      <c r="L21" s="316">
        <v>2</v>
      </c>
      <c r="M21" s="273"/>
      <c r="N21" s="332">
        <v>2</v>
      </c>
      <c r="O21" s="275"/>
      <c r="P21" s="319">
        <v>3</v>
      </c>
      <c r="Q21" s="315" t="s">
        <v>96</v>
      </c>
      <c r="R21" s="377">
        <v>10</v>
      </c>
    </row>
    <row r="22" spans="1:18" ht="30">
      <c r="A22" s="313" t="s">
        <v>179</v>
      </c>
      <c r="B22" s="269" t="s">
        <v>180</v>
      </c>
      <c r="C22" s="270" t="s">
        <v>81</v>
      </c>
      <c r="D22" s="270" t="s">
        <v>65</v>
      </c>
      <c r="E22" s="271">
        <v>1</v>
      </c>
      <c r="F22" s="272"/>
      <c r="G22" s="273"/>
      <c r="H22" s="274"/>
      <c r="I22" s="275"/>
      <c r="J22" s="276"/>
      <c r="K22" s="271"/>
      <c r="L22" s="272"/>
      <c r="M22" s="273"/>
      <c r="N22" s="274"/>
      <c r="O22" s="275">
        <v>1</v>
      </c>
      <c r="P22" s="276">
        <v>2</v>
      </c>
      <c r="Q22" s="271" t="s">
        <v>103</v>
      </c>
      <c r="R22" s="377">
        <v>30</v>
      </c>
    </row>
    <row r="23" spans="1:18" ht="15">
      <c r="A23" s="313" t="s">
        <v>181</v>
      </c>
      <c r="B23" s="269" t="s">
        <v>182</v>
      </c>
      <c r="C23" s="270" t="s">
        <v>162</v>
      </c>
      <c r="D23" s="270" t="s">
        <v>65</v>
      </c>
      <c r="E23" s="271">
        <v>1</v>
      </c>
      <c r="F23" s="272"/>
      <c r="G23" s="273"/>
      <c r="H23" s="274"/>
      <c r="I23" s="275"/>
      <c r="J23" s="276"/>
      <c r="K23" s="271"/>
      <c r="L23" s="272">
        <v>3</v>
      </c>
      <c r="M23" s="273"/>
      <c r="N23" s="274">
        <v>2</v>
      </c>
      <c r="O23" s="275"/>
      <c r="P23" s="276">
        <v>5</v>
      </c>
      <c r="Q23" s="271" t="s">
        <v>96</v>
      </c>
      <c r="R23" s="377">
        <v>40</v>
      </c>
    </row>
    <row r="24" spans="1:18" ht="30">
      <c r="A24" s="313" t="s">
        <v>183</v>
      </c>
      <c r="B24" s="269" t="s">
        <v>184</v>
      </c>
      <c r="C24" s="270" t="s">
        <v>162</v>
      </c>
      <c r="D24" s="270" t="s">
        <v>65</v>
      </c>
      <c r="E24" s="271">
        <v>1</v>
      </c>
      <c r="F24" s="272"/>
      <c r="G24" s="273"/>
      <c r="H24" s="274"/>
      <c r="I24" s="275"/>
      <c r="J24" s="276"/>
      <c r="K24" s="271"/>
      <c r="L24" s="316">
        <v>3</v>
      </c>
      <c r="M24" s="317"/>
      <c r="N24" s="274">
        <v>2</v>
      </c>
      <c r="O24" s="379"/>
      <c r="P24" s="319">
        <v>4</v>
      </c>
      <c r="Q24" s="271" t="s">
        <v>96</v>
      </c>
      <c r="R24" s="377">
        <v>18</v>
      </c>
    </row>
    <row r="25" spans="1:18" ht="30">
      <c r="A25" s="313" t="s">
        <v>185</v>
      </c>
      <c r="B25" s="269" t="s">
        <v>186</v>
      </c>
      <c r="C25" s="326" t="s">
        <v>162</v>
      </c>
      <c r="D25" s="326" t="s">
        <v>65</v>
      </c>
      <c r="E25" s="315">
        <v>1</v>
      </c>
      <c r="F25" s="272"/>
      <c r="G25" s="273"/>
      <c r="H25" s="274"/>
      <c r="I25" s="275"/>
      <c r="J25" s="276"/>
      <c r="K25" s="271"/>
      <c r="L25" s="316"/>
      <c r="M25" s="317"/>
      <c r="N25" s="274"/>
      <c r="O25" s="327">
        <v>1</v>
      </c>
      <c r="P25" s="319">
        <v>2</v>
      </c>
      <c r="Q25" s="271" t="s">
        <v>103</v>
      </c>
      <c r="R25" s="377">
        <v>30</v>
      </c>
    </row>
    <row r="26" spans="1:18" ht="15">
      <c r="A26" s="288" t="s">
        <v>187</v>
      </c>
      <c r="B26" s="269" t="s">
        <v>188</v>
      </c>
      <c r="C26" s="270" t="s">
        <v>162</v>
      </c>
      <c r="D26" s="270" t="s">
        <v>65</v>
      </c>
      <c r="E26" s="271">
        <v>1</v>
      </c>
      <c r="F26" s="272"/>
      <c r="G26" s="273"/>
      <c r="H26" s="274"/>
      <c r="I26" s="275"/>
      <c r="J26" s="276"/>
      <c r="K26" s="271"/>
      <c r="L26" s="272">
        <v>2</v>
      </c>
      <c r="M26" s="273"/>
      <c r="N26" s="274">
        <v>1</v>
      </c>
      <c r="O26" s="275"/>
      <c r="P26" s="276">
        <v>3</v>
      </c>
      <c r="Q26" s="271" t="s">
        <v>103</v>
      </c>
      <c r="R26" s="377">
        <v>24</v>
      </c>
    </row>
    <row r="27" spans="1:18" ht="15">
      <c r="A27" s="285" t="s">
        <v>189</v>
      </c>
      <c r="B27" s="269" t="s">
        <v>190</v>
      </c>
      <c r="C27" s="278" t="s">
        <v>162</v>
      </c>
      <c r="D27" s="278" t="s">
        <v>84</v>
      </c>
      <c r="E27" s="279">
        <v>1</v>
      </c>
      <c r="F27" s="280"/>
      <c r="G27" s="281"/>
      <c r="H27" s="282"/>
      <c r="I27" s="283"/>
      <c r="J27" s="284"/>
      <c r="K27" s="279"/>
      <c r="L27" s="280">
        <v>3</v>
      </c>
      <c r="M27" s="281"/>
      <c r="N27" s="282">
        <v>1</v>
      </c>
      <c r="O27" s="283"/>
      <c r="P27" s="284">
        <v>4</v>
      </c>
      <c r="Q27" s="279" t="s">
        <v>103</v>
      </c>
      <c r="R27" s="60">
        <v>32</v>
      </c>
    </row>
    <row r="28" spans="1:18" ht="15">
      <c r="A28" s="285" t="s">
        <v>191</v>
      </c>
      <c r="B28" s="269" t="s">
        <v>192</v>
      </c>
      <c r="C28" s="278" t="s">
        <v>162</v>
      </c>
      <c r="D28" s="278" t="s">
        <v>84</v>
      </c>
      <c r="E28" s="279">
        <v>0</v>
      </c>
      <c r="F28" s="280"/>
      <c r="G28" s="281"/>
      <c r="H28" s="282"/>
      <c r="I28" s="283"/>
      <c r="J28" s="284"/>
      <c r="K28" s="279"/>
      <c r="L28" s="280">
        <v>3</v>
      </c>
      <c r="M28" s="281"/>
      <c r="N28" s="282">
        <v>1</v>
      </c>
      <c r="O28" s="283"/>
      <c r="P28" s="284">
        <v>4</v>
      </c>
      <c r="Q28" s="279" t="s">
        <v>103</v>
      </c>
      <c r="R28" s="60">
        <v>0</v>
      </c>
    </row>
    <row r="29" spans="1:18" ht="45">
      <c r="A29" s="285" t="s">
        <v>193</v>
      </c>
      <c r="B29" s="269" t="s">
        <v>194</v>
      </c>
      <c r="C29" s="278" t="s">
        <v>81</v>
      </c>
      <c r="D29" s="278" t="s">
        <v>65</v>
      </c>
      <c r="E29" s="279">
        <v>2</v>
      </c>
      <c r="F29" s="280"/>
      <c r="G29" s="281"/>
      <c r="H29" s="282"/>
      <c r="I29" s="283"/>
      <c r="J29" s="284"/>
      <c r="K29" s="279"/>
      <c r="L29" s="280"/>
      <c r="M29" s="281"/>
      <c r="N29" s="282"/>
      <c r="O29" s="283">
        <v>6.428</v>
      </c>
      <c r="P29" s="284">
        <v>3</v>
      </c>
      <c r="Q29" s="279" t="s">
        <v>103</v>
      </c>
      <c r="R29" s="60">
        <v>-23.992000000000004</v>
      </c>
    </row>
    <row r="30" spans="1:18" ht="15">
      <c r="A30" s="285"/>
      <c r="B30" s="269"/>
      <c r="C30" s="278"/>
      <c r="D30" s="278"/>
      <c r="E30" s="279"/>
      <c r="F30" s="280"/>
      <c r="G30" s="281"/>
      <c r="H30" s="282"/>
      <c r="I30" s="283"/>
      <c r="J30" s="284"/>
      <c r="K30" s="279"/>
      <c r="L30" s="280"/>
      <c r="M30" s="281"/>
      <c r="N30" s="282"/>
      <c r="O30" s="283"/>
      <c r="P30" s="284"/>
      <c r="Q30" s="279"/>
      <c r="R30" s="60"/>
    </row>
    <row r="31" spans="1:18" ht="15">
      <c r="A31" s="285"/>
      <c r="B31" s="269"/>
      <c r="C31" s="278"/>
      <c r="D31" s="278"/>
      <c r="E31" s="279"/>
      <c r="F31" s="280"/>
      <c r="G31" s="281"/>
      <c r="H31" s="282"/>
      <c r="I31" s="283"/>
      <c r="J31" s="284"/>
      <c r="K31" s="279"/>
      <c r="L31" s="280"/>
      <c r="M31" s="281"/>
      <c r="N31" s="282"/>
      <c r="O31" s="283"/>
      <c r="P31" s="284"/>
      <c r="Q31" s="279"/>
      <c r="R31" s="60"/>
    </row>
    <row r="32" spans="1:18" ht="15">
      <c r="A32" s="285"/>
      <c r="B32" s="269"/>
      <c r="C32" s="278"/>
      <c r="D32" s="278"/>
      <c r="E32" s="279"/>
      <c r="F32" s="280"/>
      <c r="G32" s="281"/>
      <c r="H32" s="282"/>
      <c r="I32" s="283"/>
      <c r="J32" s="284"/>
      <c r="K32" s="279"/>
      <c r="L32" s="280"/>
      <c r="M32" s="281"/>
      <c r="N32" s="282"/>
      <c r="O32" s="283"/>
      <c r="P32" s="284"/>
      <c r="Q32" s="279"/>
      <c r="R32" s="60"/>
    </row>
    <row r="33" spans="1:18" ht="15">
      <c r="A33" s="5"/>
      <c r="B33" s="6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60"/>
    </row>
    <row r="34" spans="1:18" ht="1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>
      <c r="A36" s="61" t="s">
        <v>27</v>
      </c>
      <c r="B36" s="62"/>
      <c r="C36" s="62"/>
      <c r="D36" s="62"/>
      <c r="E36" s="63"/>
      <c r="F36" s="64">
        <f>_xlfn.SUMIFS(F12:F35,$E12:$E35,"=1")</f>
        <v>17</v>
      </c>
      <c r="G36" s="65">
        <f>_xlfn.SUMIFS(G12:G35,$E12:$E35,"=1")</f>
        <v>0</v>
      </c>
      <c r="H36" s="66">
        <f>_xlfn.SUMIFS(H12:H35,$E12:$E35,"=1")</f>
        <v>9</v>
      </c>
      <c r="I36" s="67">
        <f>_xlfn.SUMIFS(I12:I35,$E12:$E35,"=1")</f>
        <v>1</v>
      </c>
      <c r="J36" s="68">
        <f>_xlfn.SUMIFS(J12:J35,$E12:$E35,"=1")+_xlfn.SUMIFS(J12:J35,$D12:$D35,"=OB",$E12:$E35,"=2")</f>
        <v>30</v>
      </c>
      <c r="K36" s="63"/>
      <c r="L36" s="64">
        <f>_xlfn.SUMIFS(L12:L35,$E12:$E35,"=1")</f>
        <v>15</v>
      </c>
      <c r="M36" s="65">
        <f>_xlfn.SUMIFS(M12:M35,$E12:$E35,"=1")</f>
        <v>0</v>
      </c>
      <c r="N36" s="66">
        <f>_xlfn.SUMIFS(N12:N35,$E12:$E35,"=1")</f>
        <v>10</v>
      </c>
      <c r="O36" s="67">
        <f>_xlfn.SUMIFS(O12:O35,$E12:$E35,"=1")</f>
        <v>2</v>
      </c>
      <c r="P36" s="68">
        <f>_xlfn.SUMIFS(P12:P35,$E12:$E35,"=1")+_xlfn.SUMIFS(P12:P35,$D12:$D35,"=OB",$E12:$E35,"=2")</f>
        <v>30</v>
      </c>
      <c r="Q36" s="63"/>
      <c r="R36" s="63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370"/>
    </row>
    <row r="38" spans="1:18" ht="15" customHeight="1" thickBot="1">
      <c r="A38" s="399" t="s">
        <v>47</v>
      </c>
      <c r="B38" s="400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>
      <c r="A39" s="285" t="s">
        <v>195</v>
      </c>
      <c r="B39" s="269" t="s">
        <v>196</v>
      </c>
      <c r="C39" s="270" t="s">
        <v>74</v>
      </c>
      <c r="D39" s="270" t="s">
        <v>155</v>
      </c>
      <c r="E39" s="271">
        <v>0</v>
      </c>
      <c r="F39" s="272">
        <v>2</v>
      </c>
      <c r="G39" s="273">
        <v>2</v>
      </c>
      <c r="H39" s="274"/>
      <c r="I39" s="275"/>
      <c r="J39" s="276">
        <v>5</v>
      </c>
      <c r="K39" s="271" t="s">
        <v>66</v>
      </c>
      <c r="L39" s="272"/>
      <c r="M39" s="273"/>
      <c r="N39" s="274"/>
      <c r="O39" s="275"/>
      <c r="P39" s="276"/>
      <c r="Q39" s="271"/>
      <c r="R39" s="377">
        <v>0</v>
      </c>
    </row>
    <row r="40" spans="1:18" ht="15">
      <c r="A40" s="285" t="s">
        <v>197</v>
      </c>
      <c r="B40" s="269" t="s">
        <v>198</v>
      </c>
      <c r="C40" s="278" t="s">
        <v>74</v>
      </c>
      <c r="D40" s="278" t="s">
        <v>155</v>
      </c>
      <c r="E40" s="279">
        <v>0</v>
      </c>
      <c r="F40" s="280"/>
      <c r="G40" s="281"/>
      <c r="H40" s="282"/>
      <c r="I40" s="283"/>
      <c r="J40" s="284"/>
      <c r="K40" s="279"/>
      <c r="L40" s="280">
        <v>2</v>
      </c>
      <c r="M40" s="281">
        <v>2</v>
      </c>
      <c r="N40" s="282"/>
      <c r="O40" s="283"/>
      <c r="P40" s="284">
        <v>5</v>
      </c>
      <c r="Q40" s="279" t="s">
        <v>96</v>
      </c>
      <c r="R40" s="377">
        <v>0</v>
      </c>
    </row>
    <row r="41" spans="1:18" ht="15">
      <c r="A41" s="313"/>
      <c r="B41" s="269"/>
      <c r="C41" s="326"/>
      <c r="D41" s="326"/>
      <c r="E41" s="315"/>
      <c r="F41" s="272"/>
      <c r="G41" s="273"/>
      <c r="H41" s="274"/>
      <c r="I41" s="275"/>
      <c r="J41" s="276"/>
      <c r="K41" s="271"/>
      <c r="L41" s="316"/>
      <c r="M41" s="317"/>
      <c r="N41" s="332"/>
      <c r="O41" s="327"/>
      <c r="P41" s="319"/>
      <c r="Q41" s="315"/>
      <c r="R41" s="8"/>
    </row>
    <row r="42" spans="1:19" s="78" customFormat="1" ht="15">
      <c r="A42" s="288"/>
      <c r="B42" s="269"/>
      <c r="C42" s="270"/>
      <c r="D42" s="270"/>
      <c r="E42" s="271"/>
      <c r="F42" s="272"/>
      <c r="G42" s="273"/>
      <c r="H42" s="274"/>
      <c r="I42" s="275"/>
      <c r="J42" s="276"/>
      <c r="K42" s="271"/>
      <c r="L42" s="272"/>
      <c r="M42" s="273"/>
      <c r="N42" s="274"/>
      <c r="O42" s="275"/>
      <c r="P42" s="276"/>
      <c r="Q42" s="271"/>
      <c r="R42" s="8"/>
      <c r="S42" s="77"/>
    </row>
    <row r="43" spans="1:18" ht="18.75" customHeight="1">
      <c r="A43" s="79"/>
      <c r="B43" s="80"/>
      <c r="C43" s="81"/>
      <c r="D43" s="81"/>
      <c r="E43" s="82"/>
      <c r="F43" s="22"/>
      <c r="G43" s="17"/>
      <c r="H43" s="18"/>
      <c r="I43" s="19"/>
      <c r="J43" s="20"/>
      <c r="K43" s="15"/>
      <c r="L43" s="16"/>
      <c r="M43" s="17"/>
      <c r="N43" s="18"/>
      <c r="O43" s="19"/>
      <c r="P43" s="13"/>
      <c r="Q43" s="8"/>
      <c r="R43" s="8"/>
    </row>
    <row r="44" spans="1:18" ht="15">
      <c r="A44" s="79"/>
      <c r="B44" s="80"/>
      <c r="C44" s="81"/>
      <c r="D44" s="81"/>
      <c r="E44" s="82"/>
      <c r="F44" s="22"/>
      <c r="G44" s="17"/>
      <c r="H44" s="18"/>
      <c r="I44" s="19"/>
      <c r="J44" s="20"/>
      <c r="K44" s="15"/>
      <c r="L44" s="16"/>
      <c r="M44" s="17"/>
      <c r="N44" s="18"/>
      <c r="O44" s="19"/>
      <c r="P44" s="13"/>
      <c r="Q44" s="8"/>
      <c r="R44" s="8"/>
    </row>
    <row r="45" spans="1:18" ht="15">
      <c r="A45" s="79"/>
      <c r="B45" s="80"/>
      <c r="C45" s="81"/>
      <c r="D45" s="81"/>
      <c r="E45" s="82"/>
      <c r="F45" s="22"/>
      <c r="G45" s="17"/>
      <c r="H45" s="18"/>
      <c r="I45" s="19"/>
      <c r="J45" s="20"/>
      <c r="K45" s="15"/>
      <c r="L45" s="16"/>
      <c r="M45" s="17"/>
      <c r="N45" s="18"/>
      <c r="O45" s="19"/>
      <c r="P45" s="13"/>
      <c r="Q45" s="8"/>
      <c r="R45" s="8"/>
    </row>
    <row r="46" spans="1:18" ht="15">
      <c r="A46" s="79"/>
      <c r="B46" s="80"/>
      <c r="C46" s="81"/>
      <c r="D46" s="81"/>
      <c r="E46" s="82"/>
      <c r="F46" s="22"/>
      <c r="G46" s="17"/>
      <c r="H46" s="18"/>
      <c r="I46" s="19"/>
      <c r="J46" s="20"/>
      <c r="K46" s="15"/>
      <c r="L46" s="16"/>
      <c r="M46" s="17"/>
      <c r="N46" s="18"/>
      <c r="O46" s="19"/>
      <c r="P46" s="13"/>
      <c r="Q46" s="8"/>
      <c r="R46" s="8"/>
    </row>
    <row r="47" spans="1:18" ht="15">
      <c r="A47" s="79"/>
      <c r="B47" s="80"/>
      <c r="C47" s="81"/>
      <c r="D47" s="81"/>
      <c r="E47" s="82"/>
      <c r="F47" s="22"/>
      <c r="G47" s="17"/>
      <c r="H47" s="18"/>
      <c r="I47" s="19"/>
      <c r="J47" s="20"/>
      <c r="K47" s="15"/>
      <c r="L47" s="16"/>
      <c r="M47" s="17"/>
      <c r="N47" s="18"/>
      <c r="O47" s="19"/>
      <c r="P47" s="13"/>
      <c r="Q47" s="8"/>
      <c r="R47" s="8"/>
    </row>
    <row r="48" spans="1:18" ht="15.75" thickBot="1">
      <c r="A48" s="83"/>
      <c r="B48" s="84"/>
      <c r="C48" s="85"/>
      <c r="D48" s="85"/>
      <c r="E48" s="86"/>
      <c r="F48" s="22"/>
      <c r="G48" s="17"/>
      <c r="H48" s="18"/>
      <c r="I48" s="19"/>
      <c r="J48" s="20"/>
      <c r="K48" s="15"/>
      <c r="L48" s="16"/>
      <c r="M48" s="17"/>
      <c r="N48" s="18"/>
      <c r="O48" s="19"/>
      <c r="P48" s="13"/>
      <c r="Q48" s="8"/>
      <c r="R48" s="8"/>
    </row>
    <row r="49" spans="1:18" ht="15" customHeight="1" thickBot="1">
      <c r="A49" s="87" t="s">
        <v>27</v>
      </c>
      <c r="B49" s="88"/>
      <c r="C49" s="88"/>
      <c r="D49" s="88"/>
      <c r="E49" s="89"/>
      <c r="F49" s="90">
        <f>_xlfn.SUMIFS(F39:F48,$D39:$D48,"=F")</f>
        <v>2</v>
      </c>
      <c r="G49" s="91">
        <f>_xlfn.SUMIFS(G39:G48,$D39:$D48,"=F")</f>
        <v>2</v>
      </c>
      <c r="H49" s="92">
        <f>_xlfn.SUMIFS(H39:H48,$D39:$D48,"=F")</f>
        <v>0</v>
      </c>
      <c r="I49" s="93">
        <f>_xlfn.SUMIFS(I39:I48,$D39:$D48,"=F")</f>
        <v>0</v>
      </c>
      <c r="J49" s="94">
        <f>_xlfn.SUMIFS(J39:J48,$D39:$D48,"=F")</f>
        <v>5</v>
      </c>
      <c r="K49" s="95"/>
      <c r="L49" s="90">
        <f>_xlfn.SUMIFS(L39:L48,$D39:$D48,"=F")</f>
        <v>2</v>
      </c>
      <c r="M49" s="91">
        <f>_xlfn.SUMIFS(M39:M48,$D39:$D48,"=F")</f>
        <v>2</v>
      </c>
      <c r="N49" s="92">
        <f>_xlfn.SUMIFS(N39:N48,$D39:$D48,"=F")</f>
        <v>0</v>
      </c>
      <c r="O49" s="93">
        <f>_xlfn.SUMIFS(O39:O48,$D39:$D48,"=F")</f>
        <v>0</v>
      </c>
      <c r="P49" s="94">
        <f>_xlfn.SUMIFS(P39:P48,$D39:$D48,"=F")</f>
        <v>5</v>
      </c>
      <c r="Q49" s="96"/>
      <c r="R49" s="96"/>
    </row>
    <row r="50" spans="1:17" ht="15">
      <c r="A50" s="254"/>
      <c r="B50" s="255"/>
      <c r="C50" s="255"/>
      <c r="D50" s="255"/>
      <c r="E50" s="255"/>
      <c r="F50" s="256"/>
      <c r="G50" s="257"/>
      <c r="H50" s="258"/>
      <c r="I50" s="259"/>
      <c r="J50" s="260"/>
      <c r="K50" s="255"/>
      <c r="L50" s="256"/>
      <c r="M50" s="257"/>
      <c r="N50" s="258"/>
      <c r="O50" s="259"/>
      <c r="P50" s="260"/>
      <c r="Q50" s="255"/>
    </row>
    <row r="51" spans="1:18" ht="15">
      <c r="A51" s="111"/>
      <c r="B51" s="29"/>
      <c r="C51" s="29"/>
      <c r="D51" s="29"/>
      <c r="E51" s="29"/>
      <c r="J51" s="250"/>
      <c r="K51" s="29"/>
      <c r="P51" s="250"/>
      <c r="Q51" s="29"/>
      <c r="R51" s="29"/>
    </row>
    <row r="66" ht="15.75" thickBot="1"/>
    <row r="67" spans="6:18" ht="15.75" thickBot="1">
      <c r="F67" s="386">
        <f>SUM(F36:I36)</f>
        <v>27</v>
      </c>
      <c r="G67" s="387"/>
      <c r="H67" s="387"/>
      <c r="I67" s="388"/>
      <c r="J67" s="389"/>
      <c r="K67" s="403"/>
      <c r="L67" s="386">
        <f>SUM(L36:O36)</f>
        <v>27</v>
      </c>
      <c r="M67" s="387"/>
      <c r="N67" s="387"/>
      <c r="O67" s="388"/>
      <c r="P67" s="373"/>
      <c r="Q67" s="374"/>
      <c r="R67" s="376">
        <f>SUMIF($E12:$E48,"=1",R12:R48)</f>
        <v>498</v>
      </c>
    </row>
  </sheetData>
  <sheetProtection/>
  <mergeCells count="8">
    <mergeCell ref="F67:I67"/>
    <mergeCell ref="L67:O67"/>
    <mergeCell ref="J67:K67"/>
    <mergeCell ref="A38:B38"/>
    <mergeCell ref="L1:P1"/>
    <mergeCell ref="L2:P2"/>
    <mergeCell ref="G7:K7"/>
    <mergeCell ref="E9:M9"/>
  </mergeCells>
  <conditionalFormatting sqref="J50">
    <cfRule type="cellIs" priority="2" dxfId="11" operator="greaterThan">
      <formula>30</formula>
    </cfRule>
  </conditionalFormatting>
  <conditionalFormatting sqref="P50">
    <cfRule type="cellIs" priority="1" dxfId="11" operator="greaterThan">
      <formula>30</formula>
    </cfRule>
  </conditionalFormatting>
  <printOptions/>
  <pageMargins left="0.35433070866141736" right="0.1968503937007874" top="0.4330708661417323" bottom="0.5511811023622047" header="0.2362204724409449" footer="0.11811023622047245"/>
  <pageSetup fitToWidth="0" fitToHeight="1" horizontalDpi="300" verticalDpi="300" orientation="portrait" paperSize="9" scale="72" r:id="rId1"/>
  <headerFooter alignWithMargins="0">
    <oddFooter>&amp;LRECTOR,
Prof.univ.dr. Cezar Ionuț SPÎNU&amp;CDECAN,
Prof. univ. dr. ing. Marian CIONTU&amp;RDIRECTOR DEPARTAMENT,
Conf. univ. dr. ing. Daniela POPESCU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SheetLayoutView="100" zoomScalePageLayoutView="0" workbookViewId="0" topLeftCell="A10">
      <selection activeCell="F15" sqref="F15"/>
    </sheetView>
  </sheetViews>
  <sheetFormatPr defaultColWidth="9.140625" defaultRowHeight="15"/>
  <cols>
    <col min="1" max="1" width="40.8515625" style="3" customWidth="1"/>
    <col min="2" max="2" width="10.7109375" style="23" bestFit="1" customWidth="1"/>
    <col min="3" max="3" width="3.421875" style="23" customWidth="1"/>
    <col min="4" max="4" width="3.7109375" style="23" bestFit="1" customWidth="1"/>
    <col min="5" max="5" width="4.8515625" style="23" customWidth="1"/>
    <col min="6" max="6" width="6.421875" style="24" bestFit="1" customWidth="1"/>
    <col min="7" max="7" width="4.140625" style="25" customWidth="1"/>
    <col min="8" max="8" width="3.8515625" style="26" customWidth="1"/>
    <col min="9" max="9" width="4.00390625" style="27" customWidth="1"/>
    <col min="10" max="10" width="4.8515625" style="28" bestFit="1" customWidth="1"/>
    <col min="11" max="11" width="4.7109375" style="23" customWidth="1"/>
    <col min="12" max="12" width="7.00390625" style="24" bestFit="1" customWidth="1"/>
    <col min="13" max="13" width="4.140625" style="25" customWidth="1"/>
    <col min="14" max="14" width="4.00390625" style="26" customWidth="1"/>
    <col min="15" max="15" width="4.140625" style="27" customWidth="1"/>
    <col min="16" max="16" width="4.421875" style="28" bestFit="1" customWidth="1"/>
    <col min="17" max="17" width="5.7109375" style="23" customWidth="1"/>
    <col min="18" max="18" width="6.57421875" style="23" customWidth="1"/>
    <col min="19" max="19" width="9.140625" style="30" customWidth="1"/>
    <col min="20" max="16384" width="9.140625" style="31" customWidth="1"/>
  </cols>
  <sheetData>
    <row r="1" spans="1:16" ht="15">
      <c r="A1" s="2" t="s">
        <v>0</v>
      </c>
      <c r="L1" s="391" t="s">
        <v>46</v>
      </c>
      <c r="M1" s="392"/>
      <c r="N1" s="392"/>
      <c r="O1" s="392"/>
      <c r="P1" s="392"/>
    </row>
    <row r="2" spans="1:16" ht="15">
      <c r="A2" s="2" t="s">
        <v>56</v>
      </c>
      <c r="L2" s="391" t="s">
        <v>50</v>
      </c>
      <c r="M2" s="392"/>
      <c r="N2" s="392"/>
      <c r="O2" s="392"/>
      <c r="P2" s="392"/>
    </row>
    <row r="3" ht="30">
      <c r="A3" s="2" t="s">
        <v>57</v>
      </c>
    </row>
    <row r="4" ht="30">
      <c r="A4" s="3" t="s">
        <v>59</v>
      </c>
    </row>
    <row r="5" ht="30.75" thickBot="1">
      <c r="A5" s="2" t="s">
        <v>199</v>
      </c>
    </row>
    <row r="6" spans="1:12" ht="15.75" thickBot="1">
      <c r="A6" s="3" t="s">
        <v>60</v>
      </c>
      <c r="F6" s="32" t="s">
        <v>37</v>
      </c>
      <c r="G6" s="33"/>
      <c r="H6" s="34"/>
      <c r="I6" s="35"/>
      <c r="J6" s="36"/>
      <c r="K6" s="37"/>
      <c r="L6" s="32" t="s">
        <v>38</v>
      </c>
    </row>
    <row r="7" spans="1:12" ht="15.75" thickBot="1">
      <c r="A7" s="3" t="s">
        <v>61</v>
      </c>
      <c r="F7" s="38"/>
      <c r="G7" s="393" t="s">
        <v>39</v>
      </c>
      <c r="H7" s="394"/>
      <c r="I7" s="394"/>
      <c r="J7" s="394"/>
      <c r="K7" s="395"/>
      <c r="L7" s="39"/>
    </row>
    <row r="9" spans="5:13" ht="15.75" thickBot="1">
      <c r="E9" s="396" t="s">
        <v>54</v>
      </c>
      <c r="F9" s="396"/>
      <c r="G9" s="396"/>
      <c r="H9" s="396"/>
      <c r="I9" s="396"/>
      <c r="J9" s="396"/>
      <c r="K9" s="396"/>
      <c r="L9" s="396"/>
      <c r="M9" s="396"/>
    </row>
    <row r="10" spans="1:18" s="50" customFormat="1" ht="60.75" thickBot="1">
      <c r="A10" s="40" t="s">
        <v>1</v>
      </c>
      <c r="B10" s="41" t="s">
        <v>2</v>
      </c>
      <c r="C10" s="42" t="s">
        <v>41</v>
      </c>
      <c r="D10" s="42" t="s">
        <v>43</v>
      </c>
      <c r="E10" s="43" t="s">
        <v>42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55</v>
      </c>
    </row>
    <row r="11" spans="1:18" ht="15.75" thickBot="1">
      <c r="A11" s="51" t="s">
        <v>48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15">
      <c r="A12" s="313" t="s">
        <v>200</v>
      </c>
      <c r="B12" s="269" t="s">
        <v>201</v>
      </c>
      <c r="C12" s="270" t="s">
        <v>162</v>
      </c>
      <c r="D12" s="355" t="s">
        <v>65</v>
      </c>
      <c r="E12" s="315">
        <v>1</v>
      </c>
      <c r="F12" s="316">
        <v>3</v>
      </c>
      <c r="G12" s="273">
        <v>1</v>
      </c>
      <c r="H12" s="332">
        <v>2</v>
      </c>
      <c r="I12" s="275"/>
      <c r="J12" s="319">
        <v>7</v>
      </c>
      <c r="K12" s="315" t="s">
        <v>66</v>
      </c>
      <c r="L12" s="263"/>
      <c r="M12" s="264"/>
      <c r="N12" s="265"/>
      <c r="O12" s="266"/>
      <c r="P12" s="267"/>
      <c r="Q12" s="262"/>
      <c r="R12" s="377">
        <v>70</v>
      </c>
    </row>
    <row r="13" spans="1:18" ht="15">
      <c r="A13" s="313" t="s">
        <v>202</v>
      </c>
      <c r="B13" s="269" t="s">
        <v>203</v>
      </c>
      <c r="C13" s="326" t="s">
        <v>162</v>
      </c>
      <c r="D13" s="270" t="s">
        <v>84</v>
      </c>
      <c r="E13" s="315">
        <v>1</v>
      </c>
      <c r="F13" s="316">
        <v>2</v>
      </c>
      <c r="G13" s="273"/>
      <c r="H13" s="332">
        <v>2</v>
      </c>
      <c r="I13" s="275"/>
      <c r="J13" s="319">
        <v>4</v>
      </c>
      <c r="K13" s="315" t="s">
        <v>71</v>
      </c>
      <c r="L13" s="272"/>
      <c r="M13" s="273"/>
      <c r="N13" s="274"/>
      <c r="O13" s="275"/>
      <c r="P13" s="276"/>
      <c r="Q13" s="271"/>
      <c r="R13" s="377">
        <v>32</v>
      </c>
    </row>
    <row r="14" spans="1:18" ht="30">
      <c r="A14" s="313" t="s">
        <v>204</v>
      </c>
      <c r="B14" s="269" t="s">
        <v>205</v>
      </c>
      <c r="C14" s="326" t="s">
        <v>162</v>
      </c>
      <c r="D14" s="270" t="s">
        <v>84</v>
      </c>
      <c r="E14" s="315">
        <v>0</v>
      </c>
      <c r="F14" s="316">
        <v>2</v>
      </c>
      <c r="G14" s="329"/>
      <c r="H14" s="332">
        <v>2</v>
      </c>
      <c r="I14" s="275"/>
      <c r="J14" s="319">
        <v>4</v>
      </c>
      <c r="K14" s="315" t="s">
        <v>71</v>
      </c>
      <c r="L14" s="272"/>
      <c r="M14" s="273"/>
      <c r="N14" s="274"/>
      <c r="O14" s="275"/>
      <c r="P14" s="276"/>
      <c r="Q14" s="271"/>
      <c r="R14" s="377">
        <v>0</v>
      </c>
    </row>
    <row r="15" spans="1:18" ht="15">
      <c r="A15" s="313" t="s">
        <v>206</v>
      </c>
      <c r="B15" s="269" t="s">
        <v>207</v>
      </c>
      <c r="C15" s="326" t="s">
        <v>162</v>
      </c>
      <c r="D15" s="270" t="s">
        <v>65</v>
      </c>
      <c r="E15" s="315">
        <v>1</v>
      </c>
      <c r="F15" s="316">
        <v>3</v>
      </c>
      <c r="G15" s="329"/>
      <c r="H15" s="332">
        <v>2</v>
      </c>
      <c r="I15" s="327"/>
      <c r="J15" s="319">
        <v>5</v>
      </c>
      <c r="K15" s="315" t="s">
        <v>66</v>
      </c>
      <c r="L15" s="272"/>
      <c r="M15" s="273"/>
      <c r="N15" s="274"/>
      <c r="O15" s="275"/>
      <c r="P15" s="276"/>
      <c r="Q15" s="271"/>
      <c r="R15" s="377">
        <v>40</v>
      </c>
    </row>
    <row r="16" spans="1:18" ht="15">
      <c r="A16" s="313" t="s">
        <v>208</v>
      </c>
      <c r="B16" s="269" t="s">
        <v>209</v>
      </c>
      <c r="C16" s="326" t="s">
        <v>162</v>
      </c>
      <c r="D16" s="326" t="s">
        <v>65</v>
      </c>
      <c r="E16" s="315">
        <v>1</v>
      </c>
      <c r="F16" s="316"/>
      <c r="G16" s="318"/>
      <c r="H16" s="332"/>
      <c r="I16" s="356">
        <v>1</v>
      </c>
      <c r="J16" s="319">
        <v>2</v>
      </c>
      <c r="K16" s="315" t="s">
        <v>71</v>
      </c>
      <c r="L16" s="272"/>
      <c r="M16" s="273"/>
      <c r="N16" s="274"/>
      <c r="O16" s="275"/>
      <c r="P16" s="276"/>
      <c r="Q16" s="271"/>
      <c r="R16" s="377">
        <v>30</v>
      </c>
    </row>
    <row r="17" spans="1:18" ht="15">
      <c r="A17" s="313" t="s">
        <v>210</v>
      </c>
      <c r="B17" s="269" t="s">
        <v>211</v>
      </c>
      <c r="C17" s="270" t="s">
        <v>162</v>
      </c>
      <c r="D17" s="270" t="s">
        <v>84</v>
      </c>
      <c r="E17" s="271">
        <v>1</v>
      </c>
      <c r="F17" s="272">
        <v>2</v>
      </c>
      <c r="G17" s="273"/>
      <c r="H17" s="332">
        <v>2</v>
      </c>
      <c r="I17" s="275"/>
      <c r="J17" s="319">
        <v>5</v>
      </c>
      <c r="K17" s="315" t="s">
        <v>66</v>
      </c>
      <c r="L17" s="272"/>
      <c r="M17" s="273"/>
      <c r="N17" s="332"/>
      <c r="O17" s="275"/>
      <c r="P17" s="319"/>
      <c r="Q17" s="315"/>
      <c r="R17" s="377">
        <v>54</v>
      </c>
    </row>
    <row r="18" spans="1:18" ht="15">
      <c r="A18" s="288" t="s">
        <v>212</v>
      </c>
      <c r="B18" s="269" t="s">
        <v>213</v>
      </c>
      <c r="C18" s="270" t="s">
        <v>162</v>
      </c>
      <c r="D18" s="270" t="s">
        <v>84</v>
      </c>
      <c r="E18" s="271">
        <v>0</v>
      </c>
      <c r="F18" s="272">
        <v>2</v>
      </c>
      <c r="G18" s="273"/>
      <c r="H18" s="332">
        <v>2</v>
      </c>
      <c r="I18" s="275"/>
      <c r="J18" s="319">
        <v>5</v>
      </c>
      <c r="K18" s="271" t="s">
        <v>66</v>
      </c>
      <c r="L18" s="272"/>
      <c r="M18" s="273"/>
      <c r="N18" s="332"/>
      <c r="O18" s="275"/>
      <c r="P18" s="319"/>
      <c r="Q18" s="271"/>
      <c r="R18" s="377">
        <v>0</v>
      </c>
    </row>
    <row r="19" spans="1:18" ht="15">
      <c r="A19" s="288" t="s">
        <v>214</v>
      </c>
      <c r="B19" s="269" t="s">
        <v>215</v>
      </c>
      <c r="C19" s="326" t="s">
        <v>162</v>
      </c>
      <c r="D19" s="326" t="s">
        <v>65</v>
      </c>
      <c r="E19" s="315">
        <v>1</v>
      </c>
      <c r="F19" s="316">
        <v>3</v>
      </c>
      <c r="G19" s="318"/>
      <c r="H19" s="332">
        <v>2</v>
      </c>
      <c r="I19" s="356"/>
      <c r="J19" s="319">
        <v>5</v>
      </c>
      <c r="K19" s="315" t="s">
        <v>66</v>
      </c>
      <c r="L19" s="357"/>
      <c r="M19" s="318"/>
      <c r="N19" s="318"/>
      <c r="O19" s="356"/>
      <c r="P19" s="358"/>
      <c r="Q19" s="359"/>
      <c r="R19" s="377">
        <v>40</v>
      </c>
    </row>
    <row r="20" spans="1:18" ht="15">
      <c r="A20" s="288" t="s">
        <v>216</v>
      </c>
      <c r="B20" s="269" t="s">
        <v>217</v>
      </c>
      <c r="C20" s="326" t="s">
        <v>162</v>
      </c>
      <c r="D20" s="360" t="s">
        <v>65</v>
      </c>
      <c r="E20" s="315">
        <v>1</v>
      </c>
      <c r="F20" s="316"/>
      <c r="G20" s="273"/>
      <c r="H20" s="332"/>
      <c r="I20" s="275">
        <v>2</v>
      </c>
      <c r="J20" s="319">
        <v>2</v>
      </c>
      <c r="K20" s="315" t="s">
        <v>71</v>
      </c>
      <c r="L20" s="272"/>
      <c r="M20" s="273"/>
      <c r="N20" s="274"/>
      <c r="O20" s="275"/>
      <c r="P20" s="276"/>
      <c r="Q20" s="271"/>
      <c r="R20" s="377">
        <v>16</v>
      </c>
    </row>
    <row r="21" spans="1:18" ht="15">
      <c r="A21" s="288" t="s">
        <v>218</v>
      </c>
      <c r="B21" s="269" t="s">
        <v>219</v>
      </c>
      <c r="C21" s="326" t="s">
        <v>162</v>
      </c>
      <c r="D21" s="360" t="s">
        <v>65</v>
      </c>
      <c r="E21" s="315">
        <v>1</v>
      </c>
      <c r="F21" s="316"/>
      <c r="G21" s="273"/>
      <c r="H21" s="332"/>
      <c r="I21" s="275"/>
      <c r="J21" s="319"/>
      <c r="K21" s="315"/>
      <c r="L21" s="272">
        <v>3</v>
      </c>
      <c r="M21" s="273"/>
      <c r="N21" s="274">
        <v>2</v>
      </c>
      <c r="O21" s="275"/>
      <c r="P21" s="276">
        <v>5</v>
      </c>
      <c r="Q21" s="271" t="s">
        <v>96</v>
      </c>
      <c r="R21" s="377">
        <v>40</v>
      </c>
    </row>
    <row r="22" spans="1:18" ht="15">
      <c r="A22" s="313" t="s">
        <v>220</v>
      </c>
      <c r="B22" s="269" t="s">
        <v>221</v>
      </c>
      <c r="C22" s="326" t="s">
        <v>162</v>
      </c>
      <c r="D22" s="326" t="s">
        <v>65</v>
      </c>
      <c r="E22" s="315">
        <v>1</v>
      </c>
      <c r="F22" s="316"/>
      <c r="G22" s="273"/>
      <c r="H22" s="332"/>
      <c r="I22" s="275"/>
      <c r="J22" s="319"/>
      <c r="K22" s="315"/>
      <c r="L22" s="272">
        <v>3</v>
      </c>
      <c r="M22" s="273"/>
      <c r="N22" s="274">
        <v>2</v>
      </c>
      <c r="O22" s="275"/>
      <c r="P22" s="276">
        <v>5</v>
      </c>
      <c r="Q22" s="271" t="s">
        <v>96</v>
      </c>
      <c r="R22" s="377">
        <v>40</v>
      </c>
    </row>
    <row r="23" spans="1:18" ht="15">
      <c r="A23" s="288" t="s">
        <v>222</v>
      </c>
      <c r="B23" s="269" t="s">
        <v>223</v>
      </c>
      <c r="C23" s="326" t="s">
        <v>162</v>
      </c>
      <c r="D23" s="326" t="s">
        <v>84</v>
      </c>
      <c r="E23" s="315">
        <v>1</v>
      </c>
      <c r="F23" s="316"/>
      <c r="G23" s="273"/>
      <c r="H23" s="332"/>
      <c r="I23" s="275"/>
      <c r="J23" s="319"/>
      <c r="K23" s="315"/>
      <c r="L23" s="272">
        <v>3</v>
      </c>
      <c r="M23" s="273"/>
      <c r="N23" s="274">
        <v>2</v>
      </c>
      <c r="O23" s="275"/>
      <c r="P23" s="276">
        <v>5</v>
      </c>
      <c r="Q23" s="271" t="s">
        <v>96</v>
      </c>
      <c r="R23" s="377">
        <v>40</v>
      </c>
    </row>
    <row r="24" spans="1:18" ht="15">
      <c r="A24" s="288" t="s">
        <v>224</v>
      </c>
      <c r="B24" s="269" t="s">
        <v>225</v>
      </c>
      <c r="C24" s="326" t="s">
        <v>162</v>
      </c>
      <c r="D24" s="326" t="s">
        <v>84</v>
      </c>
      <c r="E24" s="315">
        <v>0</v>
      </c>
      <c r="F24" s="334"/>
      <c r="G24" s="336"/>
      <c r="H24" s="338"/>
      <c r="I24" s="275"/>
      <c r="J24" s="319"/>
      <c r="K24" s="315"/>
      <c r="L24" s="272">
        <v>3</v>
      </c>
      <c r="M24" s="273"/>
      <c r="N24" s="274">
        <v>2</v>
      </c>
      <c r="O24" s="275"/>
      <c r="P24" s="276">
        <v>5</v>
      </c>
      <c r="Q24" s="271" t="s">
        <v>96</v>
      </c>
      <c r="R24" s="377">
        <v>0</v>
      </c>
    </row>
    <row r="25" spans="1:18" ht="15">
      <c r="A25" s="313" t="s">
        <v>226</v>
      </c>
      <c r="B25" s="269" t="s">
        <v>227</v>
      </c>
      <c r="C25" s="354" t="s">
        <v>162</v>
      </c>
      <c r="D25" s="354" t="s">
        <v>65</v>
      </c>
      <c r="E25" s="333">
        <v>1</v>
      </c>
      <c r="F25" s="334"/>
      <c r="G25" s="336"/>
      <c r="H25" s="338"/>
      <c r="I25" s="361"/>
      <c r="J25" s="319"/>
      <c r="K25" s="315"/>
      <c r="L25" s="272">
        <v>3</v>
      </c>
      <c r="M25" s="273"/>
      <c r="N25" s="274">
        <v>2</v>
      </c>
      <c r="O25" s="275"/>
      <c r="P25" s="276">
        <v>5</v>
      </c>
      <c r="Q25" s="271" t="s">
        <v>96</v>
      </c>
      <c r="R25" s="377">
        <v>40</v>
      </c>
    </row>
    <row r="26" spans="1:18" ht="15">
      <c r="A26" s="288" t="s">
        <v>228</v>
      </c>
      <c r="B26" s="269" t="s">
        <v>229</v>
      </c>
      <c r="C26" s="270" t="s">
        <v>162</v>
      </c>
      <c r="D26" s="355" t="s">
        <v>65</v>
      </c>
      <c r="E26" s="315">
        <v>1</v>
      </c>
      <c r="F26" s="272"/>
      <c r="G26" s="273"/>
      <c r="H26" s="274"/>
      <c r="I26" s="275"/>
      <c r="J26" s="319"/>
      <c r="K26" s="315"/>
      <c r="L26" s="272"/>
      <c r="M26" s="273"/>
      <c r="N26" s="274"/>
      <c r="O26" s="275">
        <v>6</v>
      </c>
      <c r="P26" s="276">
        <v>5</v>
      </c>
      <c r="Q26" s="271" t="s">
        <v>103</v>
      </c>
      <c r="R26" s="377">
        <v>26</v>
      </c>
    </row>
    <row r="27" spans="1:18" ht="30">
      <c r="A27" s="313" t="s">
        <v>230</v>
      </c>
      <c r="B27" s="269" t="s">
        <v>231</v>
      </c>
      <c r="C27" s="270" t="s">
        <v>162</v>
      </c>
      <c r="D27" s="270" t="s">
        <v>65</v>
      </c>
      <c r="E27" s="315">
        <v>2</v>
      </c>
      <c r="F27" s="316"/>
      <c r="G27" s="273"/>
      <c r="H27" s="332"/>
      <c r="I27" s="275"/>
      <c r="J27" s="319"/>
      <c r="K27" s="315"/>
      <c r="L27" s="272"/>
      <c r="M27" s="273"/>
      <c r="N27" s="274"/>
      <c r="O27" s="275">
        <v>4.286</v>
      </c>
      <c r="P27" s="276">
        <v>5</v>
      </c>
      <c r="Q27" s="271" t="s">
        <v>103</v>
      </c>
      <c r="R27" s="377">
        <v>50</v>
      </c>
    </row>
    <row r="28" spans="1:18" ht="15">
      <c r="A28" s="288"/>
      <c r="B28" s="269"/>
      <c r="C28" s="270"/>
      <c r="D28" s="270"/>
      <c r="E28" s="315"/>
      <c r="F28" s="362"/>
      <c r="G28" s="363"/>
      <c r="H28" s="363"/>
      <c r="I28" s="364"/>
      <c r="J28" s="319"/>
      <c r="K28" s="315"/>
      <c r="L28" s="272"/>
      <c r="M28" s="363"/>
      <c r="N28" s="332"/>
      <c r="O28" s="364"/>
      <c r="P28" s="319"/>
      <c r="Q28" s="271"/>
      <c r="R28" s="377"/>
    </row>
    <row r="29" spans="1:18" ht="15">
      <c r="A29" s="313"/>
      <c r="B29" s="269"/>
      <c r="C29" s="270"/>
      <c r="D29" s="270"/>
      <c r="E29" s="271"/>
      <c r="F29" s="272"/>
      <c r="G29" s="273"/>
      <c r="H29" s="274"/>
      <c r="I29" s="275"/>
      <c r="J29" s="276"/>
      <c r="K29" s="271"/>
      <c r="L29" s="272"/>
      <c r="M29" s="273"/>
      <c r="N29" s="332"/>
      <c r="O29" s="275"/>
      <c r="P29" s="319"/>
      <c r="Q29" s="315"/>
      <c r="R29" s="377"/>
    </row>
    <row r="30" spans="1:18" ht="15">
      <c r="A30" s="313"/>
      <c r="B30" s="269"/>
      <c r="C30" s="270"/>
      <c r="D30" s="270"/>
      <c r="E30" s="271"/>
      <c r="F30" s="272"/>
      <c r="G30" s="273"/>
      <c r="H30" s="274"/>
      <c r="I30" s="275"/>
      <c r="J30" s="276"/>
      <c r="K30" s="271"/>
      <c r="L30" s="272"/>
      <c r="M30" s="273"/>
      <c r="N30" s="332"/>
      <c r="O30" s="275"/>
      <c r="P30" s="319"/>
      <c r="Q30" s="315"/>
      <c r="R30" s="377"/>
    </row>
    <row r="31" spans="1:18" ht="15">
      <c r="A31" s="313"/>
      <c r="B31" s="269"/>
      <c r="C31" s="270"/>
      <c r="D31" s="270"/>
      <c r="E31" s="271"/>
      <c r="F31" s="272"/>
      <c r="G31" s="273"/>
      <c r="H31" s="274"/>
      <c r="I31" s="275"/>
      <c r="J31" s="276"/>
      <c r="K31" s="271"/>
      <c r="L31" s="272"/>
      <c r="M31" s="273"/>
      <c r="N31" s="332"/>
      <c r="O31" s="275"/>
      <c r="P31" s="319"/>
      <c r="Q31" s="315"/>
      <c r="R31" s="377"/>
    </row>
    <row r="32" spans="1:18" ht="15">
      <c r="A32" s="313"/>
      <c r="B32" s="269"/>
      <c r="C32" s="270"/>
      <c r="D32" s="270"/>
      <c r="E32" s="271"/>
      <c r="F32" s="272"/>
      <c r="G32" s="273"/>
      <c r="H32" s="274"/>
      <c r="I32" s="275"/>
      <c r="J32" s="276"/>
      <c r="K32" s="271"/>
      <c r="L32" s="272"/>
      <c r="M32" s="273"/>
      <c r="N32" s="332"/>
      <c r="O32" s="275"/>
      <c r="P32" s="319"/>
      <c r="Q32" s="315"/>
      <c r="R32" s="377"/>
    </row>
    <row r="33" spans="1:18" ht="15">
      <c r="A33" s="5"/>
      <c r="B33" s="6"/>
      <c r="C33" s="14"/>
      <c r="D33" s="14"/>
      <c r="E33" s="15"/>
      <c r="F33" s="16"/>
      <c r="G33" s="17"/>
      <c r="H33" s="18"/>
      <c r="I33" s="19"/>
      <c r="J33" s="20"/>
      <c r="K33" s="15"/>
      <c r="L33" s="16"/>
      <c r="M33" s="17"/>
      <c r="N33" s="18"/>
      <c r="O33" s="19"/>
      <c r="P33" s="13"/>
      <c r="Q33" s="8"/>
      <c r="R33" s="60"/>
    </row>
    <row r="34" spans="1:18" ht="1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>
      <c r="A36" s="61" t="s">
        <v>27</v>
      </c>
      <c r="B36" s="62"/>
      <c r="C36" s="62"/>
      <c r="D36" s="62"/>
      <c r="E36" s="63"/>
      <c r="F36" s="64">
        <f>_xlfn.SUMIFS(F12:F35,$E12:$E35,"=1")</f>
        <v>13</v>
      </c>
      <c r="G36" s="65">
        <f>_xlfn.SUMIFS(G12:G35,$E12:$E35,"=1")</f>
        <v>1</v>
      </c>
      <c r="H36" s="66">
        <f>_xlfn.SUMIFS(H12:H35,$E12:$E35,"=1")</f>
        <v>10</v>
      </c>
      <c r="I36" s="67">
        <f>_xlfn.SUMIFS(I12:I35,$E12:$E35,"=1")</f>
        <v>3</v>
      </c>
      <c r="J36" s="68">
        <f>_xlfn.SUMIFS(J12:J35,$E12:$E35,"=1")+_xlfn.SUMIFS(J12:J35,$D12:$D35,"=OB",$E12:$E35,"=2")</f>
        <v>30</v>
      </c>
      <c r="K36" s="63"/>
      <c r="L36" s="64">
        <f>_xlfn.SUMIFS(L12:L35,$E12:$E35,"=1")</f>
        <v>12</v>
      </c>
      <c r="M36" s="65">
        <f>_xlfn.SUMIFS(M12:M35,$E12:$E35,"=1")</f>
        <v>0</v>
      </c>
      <c r="N36" s="66">
        <f>_xlfn.SUMIFS(N12:N35,$E12:$E35,"=1")</f>
        <v>8</v>
      </c>
      <c r="O36" s="67">
        <f>_xlfn.SUMIFS(O12:O35,$E12:$E35,"=1")</f>
        <v>6</v>
      </c>
      <c r="P36" s="68">
        <f>_xlfn.SUMIFS(P12:P35,$E12:$E35,"=1")+_xlfn.SUMIFS(P12:P35,$D12:$D35,"=OB",$E12:$E35,"=2")</f>
        <v>30</v>
      </c>
      <c r="Q36" s="63"/>
      <c r="R36" s="63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56"/>
    </row>
    <row r="38" spans="1:18" ht="15.75" thickBot="1">
      <c r="A38" s="399" t="s">
        <v>47</v>
      </c>
      <c r="B38" s="400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 customHeight="1">
      <c r="A39" s="380" t="s">
        <v>232</v>
      </c>
      <c r="B39" s="269" t="s">
        <v>233</v>
      </c>
      <c r="C39" s="270" t="s">
        <v>74</v>
      </c>
      <c r="D39" s="270" t="s">
        <v>155</v>
      </c>
      <c r="E39" s="271">
        <v>0</v>
      </c>
      <c r="F39" s="272">
        <v>1</v>
      </c>
      <c r="G39" s="273">
        <v>1</v>
      </c>
      <c r="H39" s="274"/>
      <c r="I39" s="275"/>
      <c r="J39" s="276">
        <v>2</v>
      </c>
      <c r="K39" s="271" t="s">
        <v>71</v>
      </c>
      <c r="L39" s="272"/>
      <c r="M39" s="273"/>
      <c r="N39" s="332"/>
      <c r="O39" s="275"/>
      <c r="P39" s="319"/>
      <c r="Q39" s="315"/>
      <c r="R39" s="377">
        <v>0</v>
      </c>
    </row>
    <row r="40" spans="1:18" ht="15" customHeight="1">
      <c r="A40" s="380" t="s">
        <v>234</v>
      </c>
      <c r="B40" s="269" t="s">
        <v>235</v>
      </c>
      <c r="C40" s="270" t="s">
        <v>74</v>
      </c>
      <c r="D40" s="270" t="s">
        <v>155</v>
      </c>
      <c r="E40" s="271">
        <v>0</v>
      </c>
      <c r="F40" s="272"/>
      <c r="G40" s="273"/>
      <c r="H40" s="274"/>
      <c r="I40" s="275"/>
      <c r="J40" s="276"/>
      <c r="K40" s="271"/>
      <c r="L40" s="272">
        <v>1</v>
      </c>
      <c r="M40" s="273">
        <v>1</v>
      </c>
      <c r="N40" s="332"/>
      <c r="O40" s="275"/>
      <c r="P40" s="319">
        <v>3</v>
      </c>
      <c r="Q40" s="315" t="s">
        <v>96</v>
      </c>
      <c r="R40" s="377">
        <v>0</v>
      </c>
    </row>
    <row r="41" spans="1:18" ht="27.75" customHeight="1">
      <c r="A41" s="5" t="s">
        <v>236</v>
      </c>
      <c r="B41" s="6" t="s">
        <v>237</v>
      </c>
      <c r="C41" s="7" t="s">
        <v>74</v>
      </c>
      <c r="D41" s="7" t="s">
        <v>155</v>
      </c>
      <c r="E41" s="8">
        <v>0</v>
      </c>
      <c r="F41" s="9"/>
      <c r="G41" s="121"/>
      <c r="H41" s="122"/>
      <c r="I41" s="123">
        <v>3</v>
      </c>
      <c r="J41" s="13">
        <v>3</v>
      </c>
      <c r="K41" s="8" t="s">
        <v>71</v>
      </c>
      <c r="L41" s="9"/>
      <c r="M41" s="121"/>
      <c r="N41" s="122"/>
      <c r="O41" s="123"/>
      <c r="P41" s="13"/>
      <c r="Q41" s="8"/>
      <c r="R41" s="8">
        <v>0</v>
      </c>
    </row>
    <row r="42" spans="1:18" ht="29.25" customHeight="1">
      <c r="A42" s="5" t="s">
        <v>238</v>
      </c>
      <c r="B42" s="6" t="s">
        <v>239</v>
      </c>
      <c r="C42" s="14" t="s">
        <v>74</v>
      </c>
      <c r="D42" s="14" t="s">
        <v>155</v>
      </c>
      <c r="E42" s="8">
        <v>0</v>
      </c>
      <c r="F42" s="16"/>
      <c r="G42" s="157"/>
      <c r="H42" s="158"/>
      <c r="I42" s="159"/>
      <c r="J42" s="20"/>
      <c r="K42" s="15"/>
      <c r="L42" s="16"/>
      <c r="M42" s="157"/>
      <c r="N42" s="158"/>
      <c r="O42" s="159">
        <v>3</v>
      </c>
      <c r="P42" s="13">
        <v>2</v>
      </c>
      <c r="Q42" s="8" t="s">
        <v>103</v>
      </c>
      <c r="R42" s="8">
        <v>0</v>
      </c>
    </row>
    <row r="43" spans="1:18" ht="15" customHeight="1">
      <c r="A43" s="5"/>
      <c r="B43" s="6"/>
      <c r="C43" s="7"/>
      <c r="D43" s="7"/>
      <c r="E43" s="8"/>
      <c r="F43" s="9"/>
      <c r="G43" s="121"/>
      <c r="H43" s="122"/>
      <c r="I43" s="123"/>
      <c r="J43" s="13"/>
      <c r="K43" s="8"/>
      <c r="L43" s="9"/>
      <c r="M43" s="121"/>
      <c r="N43" s="122"/>
      <c r="O43" s="123"/>
      <c r="P43" s="13"/>
      <c r="Q43" s="8"/>
      <c r="R43" s="8"/>
    </row>
    <row r="44" spans="1:18" ht="15" customHeight="1">
      <c r="A44" s="160"/>
      <c r="B44" s="80"/>
      <c r="C44" s="81"/>
      <c r="D44" s="81"/>
      <c r="E44" s="82"/>
      <c r="F44" s="104"/>
      <c r="G44" s="105"/>
      <c r="H44" s="106"/>
      <c r="I44" s="107"/>
      <c r="J44" s="161"/>
      <c r="K44" s="82"/>
      <c r="L44" s="104"/>
      <c r="M44" s="105"/>
      <c r="N44" s="106"/>
      <c r="O44" s="107"/>
      <c r="P44" s="161"/>
      <c r="Q44" s="82"/>
      <c r="R44" s="82"/>
    </row>
    <row r="45" spans="1:18" ht="15" customHeight="1">
      <c r="A45" s="160"/>
      <c r="B45" s="80"/>
      <c r="C45" s="81"/>
      <c r="D45" s="81"/>
      <c r="E45" s="82"/>
      <c r="F45" s="104"/>
      <c r="G45" s="105"/>
      <c r="H45" s="106"/>
      <c r="I45" s="107"/>
      <c r="J45" s="161"/>
      <c r="K45" s="82"/>
      <c r="L45" s="104"/>
      <c r="M45" s="105"/>
      <c r="N45" s="106"/>
      <c r="O45" s="107"/>
      <c r="P45" s="161"/>
      <c r="Q45" s="82"/>
      <c r="R45" s="82"/>
    </row>
    <row r="46" spans="1:18" ht="15" customHeight="1">
      <c r="A46" s="160"/>
      <c r="B46" s="80"/>
      <c r="C46" s="81"/>
      <c r="D46" s="81"/>
      <c r="E46" s="82"/>
      <c r="F46" s="104"/>
      <c r="G46" s="105"/>
      <c r="H46" s="106"/>
      <c r="I46" s="107"/>
      <c r="J46" s="161"/>
      <c r="K46" s="82"/>
      <c r="L46" s="104"/>
      <c r="M46" s="105"/>
      <c r="N46" s="106"/>
      <c r="O46" s="107"/>
      <c r="P46" s="161"/>
      <c r="Q46" s="82"/>
      <c r="R46" s="82"/>
    </row>
    <row r="47" spans="1:18" ht="15" customHeight="1">
      <c r="A47" s="160"/>
      <c r="B47" s="80"/>
      <c r="C47" s="81"/>
      <c r="D47" s="81"/>
      <c r="E47" s="82"/>
      <c r="F47" s="104"/>
      <c r="G47" s="105"/>
      <c r="H47" s="106"/>
      <c r="I47" s="107"/>
      <c r="J47" s="161"/>
      <c r="K47" s="82"/>
      <c r="L47" s="104"/>
      <c r="M47" s="105"/>
      <c r="N47" s="106"/>
      <c r="O47" s="107"/>
      <c r="P47" s="161"/>
      <c r="Q47" s="82"/>
      <c r="R47" s="82"/>
    </row>
    <row r="48" spans="1:18" ht="15" customHeight="1" thickBot="1">
      <c r="A48" s="162"/>
      <c r="B48" s="163"/>
      <c r="C48" s="164"/>
      <c r="D48" s="164"/>
      <c r="E48" s="165"/>
      <c r="F48" s="166"/>
      <c r="G48" s="167"/>
      <c r="H48" s="168"/>
      <c r="I48" s="169"/>
      <c r="J48" s="170"/>
      <c r="K48" s="165"/>
      <c r="L48" s="166"/>
      <c r="M48" s="167"/>
      <c r="N48" s="168"/>
      <c r="O48" s="169"/>
      <c r="P48" s="170"/>
      <c r="Q48" s="165"/>
      <c r="R48" s="165"/>
    </row>
    <row r="49" spans="1:18" ht="14.25" customHeight="1" thickBot="1">
      <c r="A49" s="87" t="s">
        <v>27</v>
      </c>
      <c r="B49" s="88"/>
      <c r="C49" s="88"/>
      <c r="D49" s="88"/>
      <c r="E49" s="89"/>
      <c r="F49" s="90">
        <f>_xlfn.SUMIFS(F39:F48,$D39:$D48,"=F")</f>
        <v>1</v>
      </c>
      <c r="G49" s="91">
        <f>_xlfn.SUMIFS(G39:G48,$D39:$D48,"=F")</f>
        <v>1</v>
      </c>
      <c r="H49" s="92">
        <f>_xlfn.SUMIFS(H39:H48,$D39:$D48,"=F")</f>
        <v>0</v>
      </c>
      <c r="I49" s="93">
        <f>_xlfn.SUMIFS(I39:I48,$D39:$D48,"=F")</f>
        <v>3</v>
      </c>
      <c r="J49" s="94">
        <f>_xlfn.SUMIFS(J39:J48,$D39:$D48,"=F")</f>
        <v>5</v>
      </c>
      <c r="K49" s="95"/>
      <c r="L49" s="90">
        <f>_xlfn.SUMIFS(L39:L48,$D39:$D48,"=F")</f>
        <v>1</v>
      </c>
      <c r="M49" s="91">
        <f>_xlfn.SUMIFS(M39:M48,$D39:$D48,"=F")</f>
        <v>1</v>
      </c>
      <c r="N49" s="92">
        <f>_xlfn.SUMIFS(N39:N48,$D39:$D48,"=F")</f>
        <v>0</v>
      </c>
      <c r="O49" s="93">
        <f>_xlfn.SUMIFS(O39:O48,$D39:$D48,"=F")</f>
        <v>3</v>
      </c>
      <c r="P49" s="94">
        <f>_xlfn.SUMIFS(P39:P48,$D39:$D48,"=F")</f>
        <v>5</v>
      </c>
      <c r="Q49" s="96"/>
      <c r="R49" s="96"/>
    </row>
    <row r="50" spans="1:17" ht="15" customHeight="1">
      <c r="A50" s="254" t="s">
        <v>240</v>
      </c>
      <c r="B50" s="255"/>
      <c r="C50" s="255" t="s">
        <v>162</v>
      </c>
      <c r="D50" s="255" t="s">
        <v>65</v>
      </c>
      <c r="E50" s="255">
        <v>1</v>
      </c>
      <c r="F50" s="256"/>
      <c r="G50" s="257"/>
      <c r="H50" s="258"/>
      <c r="I50" s="259"/>
      <c r="J50" s="260"/>
      <c r="K50" s="255"/>
      <c r="L50" s="256"/>
      <c r="M50" s="257"/>
      <c r="N50" s="258"/>
      <c r="O50" s="259"/>
      <c r="P50" s="260">
        <v>10</v>
      </c>
      <c r="Q50" s="255" t="s">
        <v>103</v>
      </c>
    </row>
    <row r="51" spans="1:18" ht="15" customHeight="1">
      <c r="A51" s="111"/>
      <c r="B51" s="29"/>
      <c r="C51" s="29"/>
      <c r="D51" s="29"/>
      <c r="E51" s="29"/>
      <c r="J51" s="250"/>
      <c r="K51" s="29"/>
      <c r="P51" s="250"/>
      <c r="Q51" s="29"/>
      <c r="R51" s="29"/>
    </row>
    <row r="52" spans="1:17" ht="15" customHeight="1">
      <c r="A52" s="401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spans="1:19" s="78" customFormat="1" ht="15" customHeight="1">
      <c r="A63" s="3"/>
      <c r="B63" s="23"/>
      <c r="C63" s="23"/>
      <c r="D63" s="23"/>
      <c r="E63" s="23"/>
      <c r="F63" s="24"/>
      <c r="G63" s="25"/>
      <c r="H63" s="26"/>
      <c r="I63" s="27"/>
      <c r="J63" s="28"/>
      <c r="K63" s="23"/>
      <c r="L63" s="24"/>
      <c r="M63" s="25"/>
      <c r="N63" s="26"/>
      <c r="O63" s="27"/>
      <c r="P63" s="28"/>
      <c r="Q63" s="23"/>
      <c r="R63" s="371"/>
      <c r="S63" s="77"/>
    </row>
    <row r="64" ht="15" customHeight="1"/>
    <row r="65" ht="15" customHeight="1"/>
    <row r="66" spans="6:15" ht="15.75" thickBot="1">
      <c r="F66" s="141"/>
      <c r="G66" s="142"/>
      <c r="H66" s="143"/>
      <c r="I66" s="144"/>
      <c r="J66" s="145"/>
      <c r="K66" s="146"/>
      <c r="L66" s="141"/>
      <c r="M66" s="142"/>
      <c r="N66" s="143"/>
      <c r="O66" s="144"/>
    </row>
    <row r="67" spans="6:18" ht="15.75" thickBot="1">
      <c r="F67" s="386">
        <f>SUM(F36:I36)</f>
        <v>27</v>
      </c>
      <c r="G67" s="387"/>
      <c r="H67" s="387"/>
      <c r="I67" s="388"/>
      <c r="J67" s="145"/>
      <c r="K67" s="146"/>
      <c r="L67" s="386">
        <f>SUM(L36:O36)</f>
        <v>26</v>
      </c>
      <c r="M67" s="387"/>
      <c r="N67" s="387"/>
      <c r="O67" s="388"/>
      <c r="R67" s="376">
        <f>SUMIF($E12:$E48,"=1",R12:R48)</f>
        <v>468</v>
      </c>
    </row>
    <row r="68" spans="6:15" ht="15">
      <c r="F68" s="141"/>
      <c r="G68" s="142"/>
      <c r="H68" s="143"/>
      <c r="I68" s="144"/>
      <c r="J68" s="385"/>
      <c r="K68" s="385"/>
      <c r="L68" s="141"/>
      <c r="M68" s="142"/>
      <c r="N68" s="143"/>
      <c r="O68" s="144"/>
    </row>
    <row r="69" spans="6:15" ht="15">
      <c r="F69" s="141"/>
      <c r="G69" s="142"/>
      <c r="H69" s="143"/>
      <c r="I69" s="144"/>
      <c r="J69" s="145"/>
      <c r="K69" s="146"/>
      <c r="L69" s="141"/>
      <c r="M69" s="142"/>
      <c r="N69" s="143"/>
      <c r="O69" s="144"/>
    </row>
  </sheetData>
  <sheetProtection/>
  <mergeCells count="9">
    <mergeCell ref="A38:B38"/>
    <mergeCell ref="J68:K68"/>
    <mergeCell ref="F67:I67"/>
    <mergeCell ref="L67:O67"/>
    <mergeCell ref="L1:P1"/>
    <mergeCell ref="L2:P2"/>
    <mergeCell ref="G7:K7"/>
    <mergeCell ref="E9:M9"/>
    <mergeCell ref="A52:Q52"/>
  </mergeCells>
  <conditionalFormatting sqref="J50:J51">
    <cfRule type="cellIs" priority="2" dxfId="11" operator="greaterThan">
      <formula>30</formula>
    </cfRule>
  </conditionalFormatting>
  <conditionalFormatting sqref="P50:P51">
    <cfRule type="cellIs" priority="1" dxfId="11" operator="greaterThan">
      <formula>30</formula>
    </cfRule>
  </conditionalFormatting>
  <printOptions/>
  <pageMargins left="0.35433070866141736" right="0.2362204724409449" top="0.35433070866141736" bottom="0.5511811023622047" header="0.2362204724409449" footer="0.15748031496062992"/>
  <pageSetup horizontalDpi="300" verticalDpi="300" orientation="portrait" paperSize="9" scale="76" r:id="rId1"/>
  <headerFooter alignWithMargins="0">
    <oddFooter>&amp;LRECTOR,
Prof.univ.dr. Cezar Ionuț SPÎNU&amp;CDECAN,
Prof. univ. dr. ing. Marian CIONTU&amp;RDIRECTOR DEPARTAMENT,
Conf. univ. dr. ing. Daniela POPESCU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6"/>
  <sheetViews>
    <sheetView zoomScaleSheetLayoutView="50" zoomScalePageLayoutView="0" workbookViewId="0" topLeftCell="A1">
      <selection activeCell="C19" sqref="C19"/>
    </sheetView>
  </sheetViews>
  <sheetFormatPr defaultColWidth="9.140625" defaultRowHeight="15"/>
  <cols>
    <col min="1" max="1" width="22.00390625" style="172" customWidth="1"/>
    <col min="2" max="2" width="46.8515625" style="177" customWidth="1"/>
    <col min="3" max="3" width="10.7109375" style="227" bestFit="1" customWidth="1"/>
    <col min="4" max="4" width="9.7109375" style="1" bestFit="1" customWidth="1"/>
    <col min="5" max="6" width="9.8515625" style="1" customWidth="1"/>
    <col min="7" max="8" width="14.28125" style="1" bestFit="1" customWidth="1"/>
    <col min="9" max="9" width="12.8515625" style="172" customWidth="1"/>
    <col min="10" max="16384" width="9.140625" style="172" customWidth="1"/>
  </cols>
  <sheetData>
    <row r="1" ht="27" thickBot="1">
      <c r="B1" s="305" t="s">
        <v>15</v>
      </c>
    </row>
    <row r="2" spans="1:8" ht="45.75" thickBot="1">
      <c r="A2" s="174" t="s">
        <v>45</v>
      </c>
      <c r="B2" s="289">
        <f>IF(EIA_I!F7&lt;&gt;0,EIA_I!F7*_xlfn.SUMIFS(EIA_I!I12:I48,EIA_I!D12:D48,"=OB",EIA_I!E12:E48,"=2"),14*_xlfn.SUMIFS(EIA_I!I12:I48,EIA_I!D12:D48,"=OB",EIA_I!E12:E48,"=2"))+IF(EIA_I!L7&lt;&gt;0,EIA_I!L7*_xlfn.SUMIFS(EIA_I!O12:O48,EIA_I!D12:D48,"=OB",EIA_I!E12:E48,"=2"),14*_xlfn.SUMIFS(EIA_I!O12:O48,EIA_I!D12:D48,"=OB",EIA_I!E12:E48,"=2"))+IF(EIA_II!F7&lt;&gt;0,EIA_II!F7*_xlfn.SUMIFS(EIA_II!I12:I48,EIA_II!D12:D48,"=OB",EIA_II!E12:E48,"=2"),14*_xlfn.SUMIFS(EIA_II!I12:I48,EIA_II!D12:D48,"=OB",EIA_II!E12:E48,"=2"))+IF(EIA_II!L7&lt;&gt;0,EIA_II!L7*_xlfn.SUMIFS(EIA_II!O12:O48,EIA_II!D12:D48,"=OB",EIA_II!E12:E48,"=2"),14*_xlfn.SUMIFS(EIA_II!O12:O48,EIA_II!D12:D48,"=OB",EIA_II!E12:E48,"=2"))+IF(EIA_III!F7&lt;&gt;0,EIA_III!F7*_xlfn.SUMIFS(EIA_III!I12:I48,EIA_III!D12:D48,"=OB",EIA_III!E12:E48,"=2"),14*_xlfn.SUMIFS(EIA_III!I12:I48,EIA_III!D12:D48,"=OB",EIA_III!E12:E48,"=2"))+IF(EIA_III!L7&lt;&gt;0,EIA_III!L7*_xlfn.SUMIFS(EIA_III!O12:O48,EIA_III!D12:D48,"=OB",EIA_III!E12:E48,"=2"),14*_xlfn.SUMIFS(EIA_III!O12:O48,EIA_III!D12:D48,"=OB",EIA_III!E12:E48,"=2"))+IF(EIA_IV!F7&lt;&gt;0,EIA_IV!F7*_xlfn.SUMIFS(EIA_IV!I12:I48,EIA_IV!D12:D48,"=OB",EIA_IV!E12:E48,"=2"),14*_xlfn.SUMIFS(EIA_IV!I12:I48,EIA_IV!D12:D48,"=OB",EIA_IV!E12:E48,"=2"))+IF(EIA_IV!L7&lt;&gt;0,EIA_IV!L7*_xlfn.SUMIFS(EIA_IV!O12:O48,EIA_IV!D12:D48,"=OB",EIA_IV!E12:E48,"=2"),14*_xlfn.SUMIFS(EIA_IV!O12:O48,EIA_IV!D12:D48,"=OB",EIA_IV!E12:E48,"=2"))</f>
        <v>239.988</v>
      </c>
      <c r="C2" s="365" t="s">
        <v>44</v>
      </c>
      <c r="D2" s="290">
        <v>240</v>
      </c>
      <c r="F2" s="175" t="s">
        <v>32</v>
      </c>
      <c r="G2" s="291" t="str">
        <f>IF((G6="DA")*(G7="DA")*(G8="DA")*(G9="DA")*(G15="DA")*(G16="DA")*(G17="DA"),"DA","")</f>
        <v>DA</v>
      </c>
      <c r="H2" s="292">
        <f>IF((G6="DA")*(G7="DA")*(G8="DA")*(G9="DA")*(G15="DA")*(G16="DA")*(G17="DA"),"","NU")</f>
      </c>
    </row>
    <row r="3" spans="1:8" ht="15.75" thickBot="1">
      <c r="A3" s="176" t="s">
        <v>22</v>
      </c>
      <c r="D3" s="178"/>
      <c r="E3" s="178"/>
      <c r="F3" s="178"/>
      <c r="G3" s="172"/>
      <c r="H3" s="172"/>
    </row>
    <row r="4" spans="3:8" ht="15.75" thickBot="1">
      <c r="C4" s="179">
        <f>SUM(EIA_I!F67,EIA_I!L67,EIA_II!F67,EIA_II!L67,EIA_III!F67,EIA_III!L67,EIA_IV!F67,EIA_IV!L67)/IF(EIA_IV!L67=0,IF(EIA_IV!F67=0,IF(EIA_III!L67=0,IF(EIA_III!F67=0,4,5),6),7),8)</f>
        <v>26.75</v>
      </c>
      <c r="D4" s="180" t="str">
        <f>IF(C4&lt;=26,"OK","&gt;")</f>
        <v>&gt;</v>
      </c>
      <c r="E4" s="178"/>
      <c r="F4" s="178"/>
      <c r="G4" s="178"/>
      <c r="H4" s="178"/>
    </row>
    <row r="5" spans="1:12" s="183" customFormat="1" ht="15.75" thickBot="1">
      <c r="A5" s="181" t="s">
        <v>18</v>
      </c>
      <c r="B5" s="181" t="s">
        <v>17</v>
      </c>
      <c r="C5" s="366" t="s">
        <v>29</v>
      </c>
      <c r="D5" s="181" t="s">
        <v>16</v>
      </c>
      <c r="E5" s="406" t="s">
        <v>31</v>
      </c>
      <c r="F5" s="407"/>
      <c r="G5" s="408" t="s">
        <v>30</v>
      </c>
      <c r="H5" s="409"/>
      <c r="I5" s="182"/>
      <c r="J5" s="182"/>
      <c r="L5" s="184"/>
    </row>
    <row r="6" spans="1:12" ht="45">
      <c r="A6" s="185" t="s">
        <v>28</v>
      </c>
      <c r="B6" s="185" t="e">
        <f>B40&amp;B58&amp;B76&amp;B94</f>
        <v>#VALUE!</v>
      </c>
      <c r="C6" s="186">
        <f>C40+C58+C76+C94</f>
        <v>574</v>
      </c>
      <c r="D6" s="187">
        <f>C6/(SUM($C$15:$C$16)-$B$2+MIN($B$2,$D$2))*100</f>
        <v>17.436272550203707</v>
      </c>
      <c r="E6" s="299">
        <v>17</v>
      </c>
      <c r="F6" s="300">
        <v>100</v>
      </c>
      <c r="G6" s="293" t="str">
        <f>IF((D6&gt;=E6-1)*(D6&lt;=F6+1),"DA","")</f>
        <v>DA</v>
      </c>
      <c r="H6" s="294">
        <f>IF((D6&gt;=E6-1)*(D6&lt;=F6+1),"","NU")</f>
      </c>
      <c r="K6" s="190"/>
      <c r="L6" s="191"/>
    </row>
    <row r="7" spans="1:12" ht="105">
      <c r="A7" s="192" t="s">
        <v>19</v>
      </c>
      <c r="B7" s="192" t="e">
        <f>B41&amp;B59&amp;B77&amp;B95</f>
        <v>#VALUE!</v>
      </c>
      <c r="C7" s="193">
        <f>C41+C59+C77+C95</f>
        <v>1383.984</v>
      </c>
      <c r="D7" s="194">
        <f>C7/(SUM($C$15:$C$16)-$B$2+MIN($B$2,$D$2))*100</f>
        <v>42.04097949324238</v>
      </c>
      <c r="E7" s="301">
        <v>38</v>
      </c>
      <c r="F7" s="302">
        <v>100</v>
      </c>
      <c r="G7" s="295" t="str">
        <f>IF((D7&gt;=E7-1)*(D7&lt;=F7+1),"DA","")</f>
        <v>DA</v>
      </c>
      <c r="H7" s="296">
        <f>IF((D7&gt;=E7-1)*(D7&lt;=F7+1),"","NU")</f>
      </c>
      <c r="I7" s="197"/>
      <c r="K7" s="190"/>
      <c r="L7" s="191"/>
    </row>
    <row r="8" spans="1:12" ht="75">
      <c r="A8" s="192" t="s">
        <v>20</v>
      </c>
      <c r="B8" s="192" t="e">
        <f>B42&amp;B60&amp;B78&amp;B96</f>
        <v>#VALUE!</v>
      </c>
      <c r="C8" s="193">
        <f>C42+C60+C78+C96</f>
        <v>1166.004</v>
      </c>
      <c r="D8" s="194">
        <f>C8/(SUM($C$15:$C$16)-$B$2+MIN($B$2,$D$2))*100</f>
        <v>35.41944867356746</v>
      </c>
      <c r="E8" s="301">
        <v>25</v>
      </c>
      <c r="F8" s="302">
        <v>100</v>
      </c>
      <c r="G8" s="295" t="str">
        <f>IF((D8&gt;=E8-1)*(D8&lt;=F8+1),"DA","")</f>
        <v>DA</v>
      </c>
      <c r="H8" s="296">
        <f>IF((D8&gt;=E8-1)*(D8&lt;=F8+1),"","NU")</f>
      </c>
      <c r="I8" s="198"/>
      <c r="K8" s="199"/>
      <c r="L8" s="200"/>
    </row>
    <row r="9" spans="1:12" ht="36.75" customHeight="1" thickBot="1">
      <c r="A9" s="201" t="s">
        <v>21</v>
      </c>
      <c r="B9" s="201" t="e">
        <f>B43&amp;B61&amp;B79&amp;B97</f>
        <v>#VALUE!</v>
      </c>
      <c r="C9" s="202">
        <f>C43+C61+C79+C97</f>
        <v>168</v>
      </c>
      <c r="D9" s="203">
        <f>C9/(SUM($C$15:$C$16)-$B$2+MIN($B$2,$D$2))*100</f>
        <v>5.103299282986451</v>
      </c>
      <c r="E9" s="303">
        <v>0</v>
      </c>
      <c r="F9" s="304">
        <v>8</v>
      </c>
      <c r="G9" s="297" t="str">
        <f>IF((D9&gt;=E9-1)*(D9&lt;=F9+1),"DA","")</f>
        <v>DA</v>
      </c>
      <c r="H9" s="298">
        <f>IF((D9&gt;=E9-1)*(D9&lt;=F9+1),"","NU")</f>
      </c>
      <c r="K9" s="199"/>
      <c r="L9" s="191"/>
    </row>
    <row r="10" spans="1:12" ht="15.75" thickBot="1">
      <c r="A10" s="206"/>
      <c r="B10" s="207" t="s">
        <v>40</v>
      </c>
      <c r="C10" s="208">
        <f>SUM(C6:C9)</f>
        <v>3291.988</v>
      </c>
      <c r="D10" s="209">
        <f>SUM(D6:D9)</f>
        <v>100</v>
      </c>
      <c r="E10" s="210">
        <v>0</v>
      </c>
      <c r="F10" s="211">
        <v>9999</v>
      </c>
      <c r="G10" s="212" t="str">
        <f>IF((C10&gt;=E10-2)*(C10&lt;=F10+2),"DA","")</f>
        <v>DA</v>
      </c>
      <c r="H10" s="213">
        <f>IF((C10&gt;=E10-1)*(C10&lt;=F10+1),"","NU")</f>
      </c>
      <c r="K10" s="214"/>
      <c r="L10" s="215"/>
    </row>
    <row r="11" spans="1:12" ht="15.75" thickBot="1">
      <c r="A11" s="200"/>
      <c r="B11" s="207" t="s">
        <v>49</v>
      </c>
      <c r="C11" s="369">
        <f>C10+C17</f>
        <v>3655.988</v>
      </c>
      <c r="K11" s="214"/>
      <c r="L11" s="215"/>
    </row>
    <row r="13" spans="1:8" ht="15.75" thickBot="1">
      <c r="A13" s="176" t="s">
        <v>23</v>
      </c>
      <c r="D13" s="178"/>
      <c r="E13" s="178"/>
      <c r="F13" s="178"/>
      <c r="G13" s="178"/>
      <c r="H13" s="178"/>
    </row>
    <row r="14" spans="1:10" s="183" customFormat="1" ht="15.75" thickBot="1">
      <c r="A14" s="181" t="s">
        <v>18</v>
      </c>
      <c r="B14" s="181" t="s">
        <v>17</v>
      </c>
      <c r="C14" s="366" t="s">
        <v>29</v>
      </c>
      <c r="D14" s="181" t="s">
        <v>16</v>
      </c>
      <c r="E14" s="406" t="s">
        <v>31</v>
      </c>
      <c r="F14" s="407"/>
      <c r="G14" s="408" t="s">
        <v>30</v>
      </c>
      <c r="H14" s="409"/>
      <c r="I14" s="182"/>
      <c r="J14" s="182"/>
    </row>
    <row r="15" spans="1:9" ht="225">
      <c r="A15" s="185" t="s">
        <v>24</v>
      </c>
      <c r="B15" s="185" t="e">
        <f>B48&amp;B66&amp;B84&amp;B102</f>
        <v>#VALUE!</v>
      </c>
      <c r="C15" s="186">
        <f>C48+C66+C84+C102</f>
        <v>2885.988</v>
      </c>
      <c r="D15" s="187">
        <f>C15/(SUM($C$15:$C$16)-$B$2+MIN($B$2,$D$2))*100</f>
        <v>87.66702673278274</v>
      </c>
      <c r="E15" s="299">
        <v>0</v>
      </c>
      <c r="F15" s="300">
        <v>90</v>
      </c>
      <c r="G15" s="293" t="str">
        <f>IF((D15&gt;=E15-1)*(D15&lt;=F15+1),"DA","")</f>
        <v>DA</v>
      </c>
      <c r="H15" s="294">
        <f>IF((D15&gt;=E15-1)*(D15&lt;=F15+1),"","NU")</f>
      </c>
      <c r="I15" s="198"/>
    </row>
    <row r="16" spans="1:8" ht="26.25">
      <c r="A16" s="192" t="s">
        <v>25</v>
      </c>
      <c r="B16" s="192" t="e">
        <f>B49&amp;B67&amp;B85&amp;B103</f>
        <v>#VALUE!</v>
      </c>
      <c r="C16" s="217">
        <f>C49+C67+C85+C103</f>
        <v>406</v>
      </c>
      <c r="D16" s="216">
        <f>C16/(SUM($C$15:$C$16)-$B$2+MIN($B$2,$D$2))*100</f>
        <v>12.332973267217257</v>
      </c>
      <c r="E16" s="301">
        <v>10</v>
      </c>
      <c r="F16" s="302">
        <v>100</v>
      </c>
      <c r="G16" s="295" t="str">
        <f>IF((D16&gt;=E16-1)*(D16&lt;=F16+1),"DA","")</f>
        <v>DA</v>
      </c>
      <c r="H16" s="296">
        <f>IF((D16&gt;=E16-1)*(D16&lt;=F16+1),"","NU")</f>
      </c>
    </row>
    <row r="17" spans="1:8" ht="26.25">
      <c r="A17" s="192" t="s">
        <v>26</v>
      </c>
      <c r="B17" s="192" t="e">
        <f>B50&amp;B68&amp;B86&amp;B104</f>
        <v>#VALUE!</v>
      </c>
      <c r="C17" s="217">
        <f>C50+C68+C86+C104</f>
        <v>364</v>
      </c>
      <c r="D17" s="218">
        <f>C17/(SUM($C$15:$C$16)-$B$2+MIN($B$2,$D$2))*100</f>
        <v>11.057148446470643</v>
      </c>
      <c r="E17" s="301">
        <v>10</v>
      </c>
      <c r="F17" s="302">
        <v>100</v>
      </c>
      <c r="G17" s="295" t="str">
        <f>IF((D17&gt;=E17-1)*(D17&lt;=F17+1),"DA","")</f>
        <v>DA</v>
      </c>
      <c r="H17" s="296">
        <f>IF((D17&gt;=E17-1)*(D17&lt;=F17+1),"","NU")</f>
      </c>
    </row>
    <row r="18" spans="1:8" ht="15.75" thickBot="1">
      <c r="A18" s="219"/>
      <c r="B18" s="220" t="s">
        <v>40</v>
      </c>
      <c r="C18" s="221">
        <f>SUM(C15:C16)</f>
        <v>3291.988</v>
      </c>
      <c r="D18" s="222">
        <f>D15+D16</f>
        <v>100</v>
      </c>
      <c r="E18" s="223"/>
      <c r="F18" s="224"/>
      <c r="G18" s="225"/>
      <c r="H18" s="226"/>
    </row>
    <row r="19" spans="2:8" ht="15.75" thickBot="1">
      <c r="B19" s="207" t="s">
        <v>49</v>
      </c>
      <c r="C19" s="369">
        <f>SUM(C15:C17)</f>
        <v>3655.988</v>
      </c>
      <c r="D19" s="172"/>
      <c r="E19" s="172"/>
      <c r="F19" s="172"/>
      <c r="G19" s="172"/>
      <c r="H19" s="172"/>
    </row>
    <row r="20" spans="3:8" ht="15">
      <c r="C20" s="367"/>
      <c r="D20" s="172"/>
      <c r="E20" s="172"/>
      <c r="F20" s="172"/>
      <c r="G20" s="172"/>
      <c r="H20" s="172"/>
    </row>
    <row r="21" spans="3:8" ht="15">
      <c r="C21" s="367"/>
      <c r="D21" s="172"/>
      <c r="E21" s="172"/>
      <c r="F21" s="172"/>
      <c r="G21" s="172"/>
      <c r="H21" s="172"/>
    </row>
    <row r="22" spans="3:8" ht="15">
      <c r="C22" s="367"/>
      <c r="D22" s="172"/>
      <c r="E22" s="172"/>
      <c r="F22" s="172"/>
      <c r="G22" s="172"/>
      <c r="H22" s="172"/>
    </row>
    <row r="23" spans="3:8" ht="15">
      <c r="C23" s="367"/>
      <c r="D23" s="172"/>
      <c r="E23" s="172"/>
      <c r="F23" s="172"/>
      <c r="G23" s="172"/>
      <c r="H23" s="172"/>
    </row>
    <row r="24" spans="3:8" ht="15">
      <c r="C24" s="367"/>
      <c r="D24" s="172"/>
      <c r="E24" s="172"/>
      <c r="F24" s="172"/>
      <c r="G24" s="172"/>
      <c r="H24" s="172"/>
    </row>
    <row r="25" spans="3:8" ht="15">
      <c r="C25" s="367"/>
      <c r="D25" s="172"/>
      <c r="E25" s="172"/>
      <c r="F25" s="172"/>
      <c r="G25" s="172"/>
      <c r="H25" s="172"/>
    </row>
    <row r="26" spans="3:8" ht="15">
      <c r="C26" s="367"/>
      <c r="D26" s="172"/>
      <c r="E26" s="172"/>
      <c r="F26" s="172"/>
      <c r="G26" s="172"/>
      <c r="H26" s="172"/>
    </row>
    <row r="27" spans="3:8" ht="15">
      <c r="C27" s="367"/>
      <c r="D27" s="172"/>
      <c r="E27" s="172"/>
      <c r="F27" s="172"/>
      <c r="G27" s="172"/>
      <c r="H27" s="172"/>
    </row>
    <row r="28" spans="3:8" ht="15">
      <c r="C28" s="367"/>
      <c r="D28" s="172"/>
      <c r="E28" s="172"/>
      <c r="F28" s="172"/>
      <c r="G28" s="172"/>
      <c r="H28" s="172"/>
    </row>
    <row r="29" spans="3:8" ht="15">
      <c r="C29" s="367"/>
      <c r="D29" s="172"/>
      <c r="E29" s="172"/>
      <c r="F29" s="172"/>
      <c r="G29" s="172"/>
      <c r="H29" s="172"/>
    </row>
    <row r="30" spans="3:8" ht="15">
      <c r="C30" s="367"/>
      <c r="D30" s="172"/>
      <c r="E30" s="172"/>
      <c r="F30" s="172"/>
      <c r="G30" s="172"/>
      <c r="H30" s="172"/>
    </row>
    <row r="31" spans="3:8" ht="15">
      <c r="C31" s="367"/>
      <c r="D31" s="172"/>
      <c r="E31" s="172"/>
      <c r="F31" s="172"/>
      <c r="G31" s="172"/>
      <c r="H31" s="172"/>
    </row>
    <row r="32" spans="3:8" ht="15">
      <c r="C32" s="367"/>
      <c r="D32" s="172"/>
      <c r="E32" s="172"/>
      <c r="F32" s="172"/>
      <c r="G32" s="172"/>
      <c r="H32" s="172"/>
    </row>
    <row r="33" spans="3:8" ht="15">
      <c r="C33" s="367"/>
      <c r="D33" s="172"/>
      <c r="E33" s="172"/>
      <c r="F33" s="172"/>
      <c r="G33" s="172"/>
      <c r="H33" s="172"/>
    </row>
    <row r="34" spans="3:8" ht="15">
      <c r="C34" s="367"/>
      <c r="D34" s="172"/>
      <c r="E34" s="172"/>
      <c r="F34" s="172"/>
      <c r="G34" s="172"/>
      <c r="H34" s="172"/>
    </row>
    <row r="35" ht="18.75">
      <c r="B35" s="171" t="s">
        <v>33</v>
      </c>
    </row>
    <row r="36" spans="3:8" ht="30">
      <c r="C36" s="367"/>
      <c r="D36" s="172"/>
      <c r="E36" s="172"/>
      <c r="F36" s="228" t="s">
        <v>32</v>
      </c>
      <c r="G36" s="229"/>
      <c r="H36" s="230"/>
    </row>
    <row r="37" spans="1:8" ht="15">
      <c r="A37" s="176" t="s">
        <v>22</v>
      </c>
      <c r="D37" s="178"/>
      <c r="E37" s="178"/>
      <c r="F37" s="178"/>
      <c r="G37" s="172"/>
      <c r="H37" s="172"/>
    </row>
    <row r="38" spans="4:8" ht="15.75" thickBot="1">
      <c r="D38" s="178"/>
      <c r="E38" s="178"/>
      <c r="F38" s="178"/>
      <c r="G38" s="178"/>
      <c r="H38" s="178"/>
    </row>
    <row r="39" spans="1:10" s="183" customFormat="1" ht="15.75" thickBot="1">
      <c r="A39" s="181" t="s">
        <v>18</v>
      </c>
      <c r="B39" s="181" t="s">
        <v>17</v>
      </c>
      <c r="C39" s="366" t="s">
        <v>29</v>
      </c>
      <c r="D39" s="181" t="s">
        <v>16</v>
      </c>
      <c r="E39" s="406" t="s">
        <v>31</v>
      </c>
      <c r="F39" s="407"/>
      <c r="G39" s="408" t="s">
        <v>30</v>
      </c>
      <c r="H39" s="409"/>
      <c r="I39" s="182"/>
      <c r="J39" s="182"/>
    </row>
    <row r="40" spans="1:12" ht="15">
      <c r="A40" s="185" t="s">
        <v>28</v>
      </c>
      <c r="B40" s="185" t="e">
        <f>#VALUE!</f>
        <v>#VALUE!</v>
      </c>
      <c r="C40" s="186">
        <f>IF(EIA_I!F7&lt;&gt;0,EIA_I!F7*(_xlfn.SUMIFS(EIA_I!F12:F48,EIA_I!C12:C48,"=FD",EIA_I!E12:E48,"&lt;&gt;0",EIA_I!D12:D48,"&lt;&gt;F")+_xlfn.SUMIFS(EIA_I!G12:G48,EIA_I!C12:C48,"=FD",EIA_I!E12:E48,"&lt;&gt;0",EIA_I!D12:D48,"&lt;&gt;F")+_xlfn.SUMIFS(EIA_I!H12:H48,EIA_I!C12:C48,"=FD",EIA_I!E12:E48,"&lt;&gt;0",EIA_I!D12:D48,"&lt;&gt;F")+_xlfn.SUMIFS(EIA_I!I12:I48,EIA_I!C12:C48,"=FD",EIA_I!E12:E48,"&lt;&gt;0",EIA_I!D12:D48,"&lt;&gt;F")),14*(_xlfn.SUMIFS(EIA_I!F12:F48,EIA_I!C12:C48,"=FD",EIA_I!E12:E48,"&lt;&gt;0",EIA_I!D12:D48,"&lt;&gt;F")+_xlfn.SUMIFS(EIA_I!G12:G48,EIA_I!C12:C48,"=FD",EIA_I!E12:E48,"&lt;&gt;0",EIA_I!D12:D48,"&lt;&gt;F")+_xlfn.SUMIFS(EIA_I!H12:H48,EIA_I!C12:C48,"=FD",EIA_I!E12:E48,"&lt;&gt;0",EIA_I!D12:D48,"&lt;&gt;F")+_xlfn.SUMIFS(EIA_I!I12:I48,EIA_I!C12:C48,"=FD",EIA_I!E12:E48,"&lt;&gt;0",EIA_I!D12:D48,"&lt;&gt;F")))+IF(EIA_I!L7&lt;&gt;0,EIA_I!L7*(_xlfn.SUMIFS(EIA_I!L12:L48,EIA_I!C12:C48,"=FD",EIA_I!E12:E48,"&lt;&gt;0",EIA_I!D12:D48,"&lt;&gt;F")+_xlfn.SUMIFS(EIA_I!M12:M48,EIA_I!C12:C48,"=FD",EIA_I!E12:E48,"&lt;&gt;0",EIA_I!D12:D48,"&lt;&gt;F")+_xlfn.SUMIFS(EIA_I!N12:N48,EIA_I!C12:C48,"=FD",EIA_I!E12:E48,"&lt;&gt;0",EIA_I!D12:D48,"&lt;&gt;F")+_xlfn.SUMIFS(EIA_I!O12:O48,EIA_I!C12:C48,"=FD",EIA_I!E12:E48,"&lt;&gt;0",EIA_I!D12:D48,"&lt;&gt;F")),14*(_xlfn.SUMIFS(EIA_I!L12:L48,EIA_I!C12:C48,"=FD",EIA_I!E12:E48,"&lt;&gt;0",EIA_I!D12:D48,"&lt;&gt;F")+_xlfn.SUMIFS(EIA_I!M12:M48,EIA_I!C12:C48,"=FD",EIA_I!E12:E48,"&lt;&gt;0",EIA_I!D12:D48,"&lt;&gt;F")+_xlfn.SUMIFS(EIA_I!N12:N48,EIA_I!C12:C48,"=FD",EIA_I!E12:E48,"&lt;&gt;0",EIA_I!D12:D48,"&lt;&gt;F")+_xlfn.SUMIFS(EIA_I!O12:O48,EIA_I!C12:C48,"=FD",EIA_I!E12:E48,"&lt;&gt;0",EIA_I!D12:D48,"&lt;&gt;F")))</f>
        <v>490</v>
      </c>
      <c r="D40" s="231"/>
      <c r="E40" s="232"/>
      <c r="F40" s="233"/>
      <c r="G40" s="188"/>
      <c r="H40" s="189"/>
      <c r="I40" s="234"/>
      <c r="K40" s="199"/>
      <c r="L40" s="191"/>
    </row>
    <row r="41" spans="1:12" ht="15">
      <c r="A41" s="192" t="s">
        <v>19</v>
      </c>
      <c r="B41" s="192" t="e">
        <f>#VALUE!</f>
        <v>#VALUE!</v>
      </c>
      <c r="C41" s="193">
        <f>IF(EIA_I!F7&lt;&gt;0,EIA_I!F7*(_xlfn.SUMIFS(EIA_I!F12:F48,EIA_I!C12:C48,"=D",EIA_I!E12:E48,"&lt;&gt;0",EIA_I!D12:D48,"&lt;&gt;F")+_xlfn.SUMIFS(EIA_I!G12:G48,EIA_I!C12:C48,"=D",EIA_I!E12:E48,"&lt;&gt;0",EIA_I!D12:D48,"&lt;&gt;F")+_xlfn.SUMIFS(EIA_I!H12:H48,EIA_I!C12:C48,"=D",EIA_I!E12:E48,"&lt;&gt;0",EIA_I!D12:D48,"&lt;&gt;F")+_xlfn.SUMIFS(EIA_I!I12:I48,EIA_I!C12:C48,"=D",EIA_I!E12:E48,"&lt;&gt;0",EIA_I!D12:D48,"&lt;&gt;F")),14*(_xlfn.SUMIFS(EIA_I!F12:F48,EIA_I!C12:C48,"=D",EIA_I!E12:E48,"&lt;&gt;0",EIA_I!D12:D48,"&lt;&gt;F")+_xlfn.SUMIFS(EIA_I!G12:G48,EIA_I!C12:C48,"=D",EIA_I!E12:E48,"&lt;&gt;0",EIA_I!D12:D48,"&lt;&gt;F")+_xlfn.SUMIFS(EIA_I!H12:H48,EIA_I!C12:C48,"=D",EIA_I!E12:E48,"&lt;&gt;0",EIA_I!D12:D48,"&lt;&gt;F")+_xlfn.SUMIFS(EIA_I!I12:I48,EIA_I!C12:C48,"=D",EIA_I!E12:E48,"&lt;&gt;0",EIA_I!D12:D48,"&lt;&gt;F")))+IF(EIA_I!L7&lt;&gt;0,EIA_I!L7*(_xlfn.SUMIFS(EIA_I!L12:L48,EIA_I!C12:C48,"=D",EIA_I!E12:E48,"&lt;&gt;0",EIA_I!D12:D48,"&lt;&gt;F")+_xlfn.SUMIFS(EIA_I!M12:M48,EIA_I!C12:C48,"=D",EIA_I!E12:E48,"&lt;&gt;0",EIA_I!D12:D48,"&lt;&gt;F")+_xlfn.SUMIFS(EIA_I!N12:N48,EIA_I!C12:C48,"=D",EIA_I!E12:E48,"&lt;&gt;0",EIA_I!D12:D48,"&lt;&gt;F")+_xlfn.SUMIFS(EIA_I!O12:O48,EIA_I!C12:C48,"=D",EIA_I!E12:E48,"&lt;&gt;0",EIA_I!D12:D48,"&lt;&gt;F")),14*(_xlfn.SUMIFS(EIA_I!L12:L48,EIA_I!C12:C48,"=D",EIA_I!E12:E48,"&lt;&gt;0",EIA_I!D12:D48,"&lt;&gt;F")+_xlfn.SUMIFS(EIA_I!M12:M48,EIA_I!C12:C48,"=D",EIA_I!E12:E48,"&lt;&gt;0",EIA_I!D12:D48,"&lt;&gt;F")+_xlfn.SUMIFS(EIA_I!N12:N48,EIA_I!C12:C48,"=D",EIA_I!E12:E48,"&lt;&gt;0",EIA_I!D12:D48,"&lt;&gt;F")+_xlfn.SUMIFS(EIA_I!O12:O48,EIA_I!C12:C48,"=D",EIA_I!E12:E48,"&lt;&gt;0",EIA_I!D12:D48,"&lt;&gt;F")))</f>
        <v>168</v>
      </c>
      <c r="D41" s="235"/>
      <c r="E41" s="236"/>
      <c r="F41" s="237"/>
      <c r="G41" s="195"/>
      <c r="H41" s="196"/>
      <c r="I41" s="234"/>
      <c r="K41" s="199"/>
      <c r="L41" s="191"/>
    </row>
    <row r="42" spans="1:12" ht="15">
      <c r="A42" s="192" t="s">
        <v>20</v>
      </c>
      <c r="B42" s="192" t="e">
        <f>#VALUE!</f>
        <v>#VALUE!</v>
      </c>
      <c r="C42" s="193">
        <f>IF(EIA_I!F7&lt;&gt;0,EIA_I!F7*(_xlfn.SUMIFS(EIA_I!F12:F48,EIA_I!C12:C48,"=S",EIA_I!E12:E48,"&lt;&gt;0",EIA_I!D12:D48,"&lt;&gt;F")+_xlfn.SUMIFS(EIA_I!G12:G48,EIA_I!C12:C48,"=S",EIA_I!E12:E48,"&lt;&gt;0",EIA_I!D12:D48,"&lt;&gt;F")+_xlfn.SUMIFS(EIA_I!H12:H48,EIA_I!C12:C48,"=S",EIA_I!E12:E48,"&lt;&gt;0",EIA_I!D12:D48,"&lt;&gt;F")+_xlfn.SUMIFS(EIA_I!I12:I48,EIA_I!C12:C48,"=S",EIA_I!E12:E48,"&lt;&gt;0",EIA_I!D12:D48,"&lt;&gt;F")),14*(_xlfn.SUMIFS(EIA_I!F12:F48,EIA_I!C12:C48,"=S",EIA_I!E12:E48,"&lt;&gt;0",EIA_I!D12:D48,"&lt;&gt;F")+_xlfn.SUMIFS(EIA_I!G12:G48,EIA_I!C12:C48,"=S",EIA_I!E12:E48,"&lt;&gt;0",EIA_I!D12:D48,"&lt;&gt;F")+_xlfn.SUMIFS(EIA_I!H12:H48,EIA_I!C12:C48,"=S",EIA_I!E12:E48,"&lt;&gt;0",EIA_I!D12:D48,"&lt;&gt;F")+_xlfn.SUMIFS(EIA_I!I12:I48,EIA_I!C12:C48,"=S",EIA_I!E12:E48,"&lt;&gt;0",EIA_I!D12:D48,"&lt;&gt;F")))+IF(EIA_I!L7&lt;&gt;0,EIA_I!L7*(_xlfn.SUMIFS(EIA_I!L12:L48,EIA_I!C12:C48,"=S",EIA_I!E12:E48,"&lt;&gt;0",EIA_I!D12:D48,"&lt;&gt;F")+_xlfn.SUMIFS(EIA_I!M12:M48,EIA_I!C12:C48,"=S",EIA_I!E12:E48,"&lt;&gt;0",EIA_I!D12:D48,"&lt;&gt;F")+_xlfn.SUMIFS(EIA_I!N12:N48,EIA_I!C12:C48,"=S",EIA_I!E12:E48,"&lt;&gt;0",EIA_I!D12:D48,"&lt;&gt;F")+_xlfn.SUMIFS(EIA_I!O12:O48,EIA_I!C12:C48,"=S",EIA_I!E12:E48,"&lt;&gt;0",EIA_I!D12:D48,"&lt;&gt;F")),14*(_xlfn.SUMIFS(EIA_I!L12:L48,EIA_I!C12:C48,"=S",EIA_I!E12:E48,"&lt;&gt;0",EIA_I!D12:D48,"&lt;&gt;F")+_xlfn.SUMIFS(EIA_I!M12:M48,EIA_I!C12:C48,"=S",EIA_I!E12:E48,"&lt;&gt;0",EIA_I!D12:D48,"&lt;&gt;F")+_xlfn.SUMIFS(EIA_I!N12:N48,EIA_I!C12:C48,"=S",EIA_I!E12:E48,"&lt;&gt;0",EIA_I!D12:D48,"&lt;&gt;F")+_xlfn.SUMIFS(EIA_I!O12:O48,EIA_I!C12:C48,"=S",EIA_I!E12:E48,"&lt;&gt;0",EIA_I!D12:D48,"&lt;&gt;F")))</f>
        <v>0</v>
      </c>
      <c r="D42" s="235"/>
      <c r="E42" s="236"/>
      <c r="F42" s="237"/>
      <c r="G42" s="195"/>
      <c r="H42" s="196"/>
      <c r="I42" s="234"/>
      <c r="K42" s="199"/>
      <c r="L42" s="191"/>
    </row>
    <row r="43" spans="1:12" ht="22.5" customHeight="1" thickBot="1">
      <c r="A43" s="201" t="s">
        <v>21</v>
      </c>
      <c r="B43" s="201" t="e">
        <f>#VALUE!</f>
        <v>#VALUE!</v>
      </c>
      <c r="C43" s="202">
        <f>IF(EIA_I!F7&lt;&gt;0,EIA_I!F7*(_xlfn.SUMIFS(EIA_I!F12:F48,EIA_I!C12:C48,"=C",EIA_I!E12:E48,"&lt;&gt;0",EIA_I!D12:D48,"&lt;&gt;F")+_xlfn.SUMIFS(EIA_I!G12:G48,EIA_I!C12:C48,"=C",EIA_I!E12:E48,"&lt;&gt;0",EIA_I!D12:D48,"&lt;&gt;F")+_xlfn.SUMIFS(EIA_I!H12:H48,EIA_I!C12:C48,"=C",EIA_I!E12:E48,"&lt;&gt;0",EIA_I!D12:D48,"&lt;&gt;F")+_xlfn.SUMIFS(EIA_I!I12:I48,EIA_I!C12:C48,"=C",EIA_I!E12:E48,"&lt;&gt;0",EIA_I!D12:D48,"&lt;&gt;F")),14*(_xlfn.SUMIFS(EIA_I!F12:F48,EIA_I!C12:C48,"=C",EIA_I!E12:E48,"&lt;&gt;0",EIA_I!D12:D48,"&lt;&gt;F")+_xlfn.SUMIFS(EIA_I!G12:G48,EIA_I!C12:C48,"=C",EIA_I!E12:E48,"&lt;&gt;0",EIA_I!D12:D48,"&lt;&gt;F")+_xlfn.SUMIFS(EIA_I!H12:H48,EIA_I!C12:C48,"=C",EIA_I!E12:E48,"&lt;&gt;0",EIA_I!D12:D48,"&lt;&gt;F")+_xlfn.SUMIFS(EIA_I!I12:I48,EIA_I!C12:C48,"=C",EIA_I!E12:E48,"&lt;&gt;0",EIA_I!D12:D48,"&lt;&gt;F")))+IF(EIA_I!L7&lt;&gt;0,EIA_I!L7*(_xlfn.SUMIFS(EIA_I!L12:L48,EIA_I!C12:C48,"=C",EIA_I!E12:E48,"&lt;&gt;0",EIA_I!D12:D48,"&lt;&gt;F")+_xlfn.SUMIFS(EIA_I!M12:M48,EIA_I!C12:C48,"=C",EIA_I!E12:E48,"&lt;&gt;0",EIA_I!D12:D48,"&lt;&gt;F")+_xlfn.SUMIFS(EIA_I!N12:N48,EIA_I!C12:C48,"=C",EIA_I!E12:E48,"&lt;&gt;0",EIA_I!D12:D48,"&lt;&gt;F")+_xlfn.SUMIFS(EIA_I!O12:O48,EIA_I!C12:C48,"=C",EIA_I!E12:E48,"&lt;&gt;0",EIA_I!D12:D48,"&lt;&gt;F")),14*(_xlfn.SUMIFS(EIA_I!L12:L48,EIA_I!C12:C48,"=C",EIA_I!E12:E48,"&lt;&gt;0",EIA_I!D12:D48,"&lt;&gt;F")+_xlfn.SUMIFS(EIA_I!M12:M48,EIA_I!C12:C48,"=C",EIA_I!E12:E48,"&lt;&gt;0",EIA_I!D12:D48,"&lt;&gt;F")+_xlfn.SUMIFS(EIA_I!N12:N48,EIA_I!C12:C48,"=C",EIA_I!E12:E48,"&lt;&gt;0",EIA_I!D12:D48,"&lt;&gt;F")+_xlfn.SUMIFS(EIA_I!O12:O48,EIA_I!C12:C48,"=C",EIA_I!E12:E48,"&lt;&gt;0",EIA_I!D12:D48,"&lt;&gt;F")))</f>
        <v>112</v>
      </c>
      <c r="D43" s="238"/>
      <c r="E43" s="239"/>
      <c r="F43" s="240"/>
      <c r="G43" s="204"/>
      <c r="H43" s="205"/>
      <c r="I43" s="234"/>
      <c r="K43" s="199"/>
      <c r="L43" s="191"/>
    </row>
    <row r="44" spans="1:12" ht="15">
      <c r="A44" s="200"/>
      <c r="B44" s="241"/>
      <c r="I44" s="234"/>
      <c r="K44" s="214"/>
      <c r="L44" s="215"/>
    </row>
    <row r="45" spans="3:9" ht="15">
      <c r="C45" s="227">
        <f>SUM(C40:C44)</f>
        <v>770</v>
      </c>
      <c r="I45" s="234"/>
    </row>
    <row r="46" spans="1:9" ht="15.75" thickBot="1">
      <c r="A46" s="176" t="s">
        <v>23</v>
      </c>
      <c r="D46" s="178"/>
      <c r="E46" s="178"/>
      <c r="F46" s="178"/>
      <c r="G46" s="178"/>
      <c r="H46" s="178"/>
      <c r="I46" s="234"/>
    </row>
    <row r="47" spans="1:10" s="183" customFormat="1" ht="15.75" thickBot="1">
      <c r="A47" s="181" t="s">
        <v>18</v>
      </c>
      <c r="B47" s="181" t="s">
        <v>17</v>
      </c>
      <c r="C47" s="366" t="s">
        <v>29</v>
      </c>
      <c r="D47" s="181" t="s">
        <v>16</v>
      </c>
      <c r="E47" s="406" t="s">
        <v>31</v>
      </c>
      <c r="F47" s="407"/>
      <c r="G47" s="408" t="s">
        <v>30</v>
      </c>
      <c r="H47" s="409"/>
      <c r="I47" s="242"/>
      <c r="J47" s="182"/>
    </row>
    <row r="48" spans="1:9" ht="15">
      <c r="A48" s="185" t="s">
        <v>24</v>
      </c>
      <c r="B48" s="185" t="e">
        <f>#VALUE!</f>
        <v>#VALUE!</v>
      </c>
      <c r="C48" s="368">
        <f>IF(EIA_I!F7&lt;&gt;0,EIA_I!F7*(_xlfn.SUMIFS(EIA_I!F12:F48,EIA_I!D12:D48,"=OB",EIA_I!E12:E48,"&lt;&gt;0")+_xlfn.SUMIFS(EIA_I!G12:G48,EIA_I!D12:D48,"=OB",EIA_I!E12:E48,"&lt;&gt;0")+_xlfn.SUMIFS(EIA_I!H12:H48,EIA_I!D12:D48,"=OB",EIA_I!E12:E48,"&lt;&gt;0")+_xlfn.SUMIFS(EIA_I!I12:I48,EIA_I!D12:D48,"=OB",EIA_I!E12:E48,"&lt;&gt;0")),14*(_xlfn.SUMIFS(EIA_I!F12:F48,EIA_I!D12:D48,"=OB",EIA_I!E12:E48,"&lt;&gt;0")+_xlfn.SUMIFS(EIA_I!G12:G48,EIA_I!D12:D48,"=OB",EIA_I!E12:E48,"&lt;&gt;0")+_xlfn.SUMIFS(EIA_I!H12:H48,EIA_I!D12:D48,"=OB",EIA_I!E12:E48,"&lt;&gt;0")+_xlfn.SUMIFS(EIA_I!I12:I48,EIA_I!D12:D48,"=OB",EIA_I!E12:E48,"&lt;&gt;0")))+IF(EIA_I!L7&lt;&gt;0,EIA_I!L7*(_xlfn.SUMIFS(EIA_I!L12:L48,EIA_I!D12:D48,"=OB",EIA_I!E12:E48,"&lt;&gt;0")+_xlfn.SUMIFS(EIA_I!M12:M48,EIA_I!D12:D48,"=OB",EIA_I!E12:E48,"&lt;&gt;0")+_xlfn.SUMIFS(EIA_I!N12:N48,EIA_I!D12:D48,"=OB",EIA_I!E12:E48,"&lt;&gt;0")+_xlfn.SUMIFS(EIA_I!O12:O48,EIA_I!D12:D48,"=OB",EIA_I!E12:E48,"&lt;&gt;0")),14*(_xlfn.SUMIFS(EIA_I!L12:L48,EIA_I!D12:D48,"=OB",EIA_I!E12:E48,"&lt;&gt;0")+_xlfn.SUMIFS(EIA_I!M12:M48,EIA_I!D12:D48,"=OB",EIA_I!E12:E48,"&lt;&gt;0")+_xlfn.SUMIFS(EIA_I!N12:N48,EIA_I!D12:D48,"=OB",EIA_I!E12:E48,"&lt;&gt;0")+_xlfn.SUMIFS(EIA_I!O12:O48,EIA_I!D12:D48,"=OB",EIA_I!E12:E48,"&lt;&gt;0")))</f>
        <v>742</v>
      </c>
      <c r="D48" s="231"/>
      <c r="E48" s="232"/>
      <c r="F48" s="233"/>
      <c r="G48" s="188"/>
      <c r="H48" s="189"/>
      <c r="I48" s="234"/>
    </row>
    <row r="49" spans="1:9" ht="15">
      <c r="A49" s="192" t="s">
        <v>25</v>
      </c>
      <c r="B49" s="192" t="e">
        <f>#VALUE!</f>
        <v>#VALUE!</v>
      </c>
      <c r="C49" s="217">
        <f>IF(EIA_I!F7&lt;&gt;0,EIA_I!F7*(_xlfn.SUMIFS(EIA_I!F12:F48,EIA_I!D12:D48,"=OP",EIA_I!E12:E48,"&lt;&gt;0")+_xlfn.SUMIFS(EIA_I!G12:G48,EIA_I!D12:D48,"=OP",EIA_I!E12:E48,"&lt;&gt;0")+_xlfn.SUMIFS(EIA_I!H12:H48,EIA_I!D12:D48,"=OP",EIA_I!E12:E48,"&lt;&gt;0")+_xlfn.SUMIFS(EIA_I!I12:I48,EIA_I!D12:D48,"=OP",EIA_I!E12:E48,"&lt;&gt;0")),14*(_xlfn.SUMIFS(EIA_I!F12:F48,EIA_I!D12:D48,"=OP",EIA_I!E12:E48,"&lt;&gt;0")+_xlfn.SUMIFS(EIA_I!G12:G48,EIA_I!D12:D48,"=OP",EIA_I!E12:E48,"&lt;&gt;0")+_xlfn.SUMIFS(EIA_I!H12:H48,EIA_I!D12:D48,"=OP",EIA_I!E12:E48,"&lt;&gt;0")+_xlfn.SUMIFS(EIA_I!I12:I48,EIA_I!D12:D48,"=OP",EIA_I!E12:E48,"&lt;&gt;0")))+IF(EIA_I!L7&lt;&gt;0,EIA_I!L7*(_xlfn.SUMIFS(EIA_I!L12:L48,EIA_I!D12:D48,"=OP",EIA_I!E12:E48,"&lt;&gt;0")+_xlfn.SUMIFS(EIA_I!M12:M48,EIA_I!D12:D48,"=OP",EIA_I!E12:E48,"&lt;&gt;0")+_xlfn.SUMIFS(EIA_I!N12:N48,EIA_I!D12:D48,"=OP",EIA_I!E12:E48,"&lt;&gt;0")+_xlfn.SUMIFS(EIA_I!O12:O48,EIA_I!D12:D48,"=OP",EIA_I!E12:E48,"&lt;&gt;0")),14*(_xlfn.SUMIFS(EIA_I!L12:L48,EIA_I!D12:D48,"=OP",EIA_I!E12:E48,"&lt;&gt;0")+_xlfn.SUMIFS(EIA_I!M12:M48,EIA_I!D12:D48,"=OP",EIA_I!E12:E48,"&lt;&gt;0")+_xlfn.SUMIFS(EIA_I!N12:N48,EIA_I!D12:D48,"=OP",EIA_I!E12:E48,"&lt;&gt;0")+_xlfn.SUMIFS(EIA_I!O12:O48,EIA_I!D12:D48,"=OP",EIA_I!E12:E48,"&lt;&gt;0")))</f>
        <v>28</v>
      </c>
      <c r="D49" s="217"/>
      <c r="E49" s="236"/>
      <c r="F49" s="237"/>
      <c r="G49" s="195"/>
      <c r="H49" s="196"/>
      <c r="I49" s="234"/>
    </row>
    <row r="50" spans="1:9" ht="15.75" thickBot="1">
      <c r="A50" s="201" t="s">
        <v>26</v>
      </c>
      <c r="B50" s="201" t="e">
        <f>#VALUE!</f>
        <v>#VALUE!</v>
      </c>
      <c r="C50" s="243">
        <f>IF(EIA_I!F7&lt;&gt;0,EIA_I!F7*(_xlfn.SUMIFS(EIA_I!F12:F48,EIA_I!D12:D48,"=F",EIA_I!E12:E48,"&gt;=0")+_xlfn.SUMIFS(EIA_I!G12:G48,EIA_I!D12:D48,"=F",EIA_I!E12:E48,"&gt;=0")+_xlfn.SUMIFS(EIA_I!H12:H48,EIA_I!D12:D48,"=F",EIA_I!E12:E48,"&gt;=0")+_xlfn.SUMIFS(EIA_I!I12:I48,EIA_I!D12:D48,"=F",EIA_I!E12:E48,"&gt;=0")),14*(_xlfn.SUMIFS(EIA_I!F12:F48,EIA_I!D12:D48,"=F",EIA_I!E12:E48,"&gt;=0")+_xlfn.SUMIFS(EIA_I!G12:G48,EIA_I!D12:D48,"=F",EIA_I!E12:E48,"&gt;=0")+_xlfn.SUMIFS(EIA_I!H12:H48,EIA_I!D12:D48,"=F",EIA_I!E12:E48,"&gt;=0")+_xlfn.SUMIFS(EIA_I!I12:I48,EIA_I!D12:D48,"=F",EIA_I!E12:E48,"&gt;=0")))+IF(EIA_I!L7&lt;&gt;0,EIA_I!L7*(_xlfn.SUMIFS(EIA_I!L12:L48,EIA_I!D12:D48,"=F",EIA_I!E12:E48,"&gt;=0")+_xlfn.SUMIFS(EIA_I!M12:M48,EIA_I!D12:D48,"=F",EIA_I!E12:E48,"&gt;=0")+_xlfn.SUMIFS(EIA_I!N12:N48,EIA_I!D12:D48,"=F",EIA_I!E12:E48,"&gt;=0")+_xlfn.SUMIFS(EIA_I!O12:O48,EIA_I!D12:D48,"=F",EIA_I!E12:E48,"&gt;=0")),14*(_xlfn.SUMIFS(EIA_I!L12:L48,EIA_I!D12:D48,"=F",EIA_I!E12:E48,"&gt;=0")+_xlfn.SUMIFS(EIA_I!M12:M48,EIA_I!D12:D48,"=F",EIA_I!E12:E48,"&gt;=0")+_xlfn.SUMIFS(EIA_I!N12:N48,EIA_I!D12:D48,"=F",EIA_I!E12:E48,"&gt;=0")+_xlfn.SUMIFS(EIA_I!O12:O48,EIA_I!D12:D48,"=F",EIA_I!E12:E48,"&gt;=0")))</f>
        <v>0</v>
      </c>
      <c r="D50" s="243"/>
      <c r="E50" s="239"/>
      <c r="F50" s="240"/>
      <c r="G50" s="244"/>
      <c r="H50" s="245"/>
      <c r="I50" s="234"/>
    </row>
    <row r="52" ht="15">
      <c r="C52" s="227">
        <f>SUM(C48:C49)</f>
        <v>770</v>
      </c>
    </row>
    <row r="53" ht="18.75">
      <c r="B53" s="171" t="s">
        <v>34</v>
      </c>
    </row>
    <row r="54" spans="3:8" ht="30">
      <c r="C54" s="367"/>
      <c r="D54" s="172"/>
      <c r="E54" s="172"/>
      <c r="F54" s="228" t="s">
        <v>32</v>
      </c>
      <c r="G54" s="229"/>
      <c r="H54" s="230"/>
    </row>
    <row r="55" spans="1:8" ht="15">
      <c r="A55" s="176" t="s">
        <v>22</v>
      </c>
      <c r="D55" s="178"/>
      <c r="E55" s="178"/>
      <c r="F55" s="178"/>
      <c r="G55" s="172"/>
      <c r="H55" s="172"/>
    </row>
    <row r="56" spans="4:8" ht="15.75" thickBot="1">
      <c r="D56" s="178"/>
      <c r="E56" s="178"/>
      <c r="F56" s="178"/>
      <c r="G56" s="178"/>
      <c r="H56" s="178"/>
    </row>
    <row r="57" spans="1:8" ht="15.75" thickBot="1">
      <c r="A57" s="181" t="s">
        <v>18</v>
      </c>
      <c r="B57" s="181" t="s">
        <v>17</v>
      </c>
      <c r="C57" s="366" t="s">
        <v>29</v>
      </c>
      <c r="D57" s="181" t="s">
        <v>16</v>
      </c>
      <c r="E57" s="406" t="s">
        <v>31</v>
      </c>
      <c r="F57" s="407"/>
      <c r="G57" s="408" t="s">
        <v>30</v>
      </c>
      <c r="H57" s="409"/>
    </row>
    <row r="58" spans="1:8" ht="15">
      <c r="A58" s="185" t="s">
        <v>28</v>
      </c>
      <c r="B58" s="185" t="e">
        <f>#VALUE!</f>
        <v>#VALUE!</v>
      </c>
      <c r="C58" s="186">
        <f>IF(EIA_II!F7&lt;&gt;0,EIA_II!F7*(_xlfn.SUMIFS(EIA_II!F12:F48,EIA_II!C12:C48,"=FD",EIA_II!E12:E48,"&lt;&gt;0",EIA_II!D12:D48,"&lt;&gt;F")+_xlfn.SUMIFS(EIA_II!G12:G48,EIA_II!C12:C48,"=FD",EIA_II!E12:E48,"&lt;&gt;0",EIA_II!D12:D48,"&lt;&gt;F")+_xlfn.SUMIFS(EIA_II!H12:H48,EIA_II!C12:C48,"=FD",EIA_II!E12:E48,"&lt;&gt;0",EIA_II!D12:D48,"&lt;&gt;F")+_xlfn.SUMIFS(EIA_II!I12:I48,EIA_II!C12:C48,"=FD",EIA_II!E12:E48,"&lt;&gt;0",EIA_II!D12:D48,"&lt;&gt;F")),14*(_xlfn.SUMIFS(EIA_II!F12:F48,EIA_II!C12:C48,"=FD",EIA_II!E12:E48,"&lt;&gt;0",EIA_II!D12:D48,"&lt;&gt;F")+_xlfn.SUMIFS(EIA_II!G12:G48,EIA_II!C12:C48,"=FD",EIA_II!E12:E48,"&lt;&gt;0",EIA_II!D12:D48,"&lt;&gt;F")+_xlfn.SUMIFS(EIA_II!H12:H48,EIA_II!C12:C48,"=FD",EIA_II!E12:E48,"&lt;&gt;0",EIA_II!D12:D48,"&lt;&gt;F")+_xlfn.SUMIFS(EIA_II!I12:I48,EIA_II!C12:C48,"=FD",EIA_II!E12:E48,"&lt;&gt;0",EIA_II!D12:D48,"&lt;&gt;F")))+IF(EIA_II!L7&lt;&gt;0,EIA_II!L7*(_xlfn.SUMIFS(EIA_II!L12:L48,EIA_II!C12:C48,"=FD",EIA_II!E12:E48,"&lt;&gt;0",EIA_II!D12:D48,"&lt;&gt;F")+_xlfn.SUMIFS(EIA_II!M12:M48,EIA_II!C12:C48,"=FD",EIA_II!E12:E48,"&lt;&gt;0",EIA_II!D12:D48,"&lt;&gt;F")+_xlfn.SUMIFS(EIA_II!N12:N48,EIA_II!C12:C48,"=FD",EIA_II!E12:E48,"&lt;&gt;0",EIA_II!D12:D48,"&lt;&gt;F")+_xlfn.SUMIFS(EIA_II!O12:O48,EIA_II!C12:C48,"=FD",EIA_II!E12:E48,"&lt;&gt;0",EIA_II!D12:D48,"&lt;&gt;F")),14*(_xlfn.SUMIFS(EIA_II!L12:L48,EIA_II!C12:C48,"=FD",EIA_II!E12:E48,"&lt;&gt;0",EIA_II!D12:D48,"&lt;&gt;F")+_xlfn.SUMIFS(EIA_II!M12:M48,EIA_II!C12:C48,"=FD",EIA_II!E12:E48,"&lt;&gt;0",EIA_II!D12:D48,"&lt;&gt;F")+_xlfn.SUMIFS(EIA_II!N12:N48,EIA_II!C12:C48,"=FD",EIA_II!E12:E48,"&lt;&gt;0",EIA_II!D12:D48,"&lt;&gt;F")+_xlfn.SUMIFS(EIA_II!O12:O48,EIA_II!C12:C48,"=FD",EIA_II!E12:E48,"&lt;&gt;0",EIA_II!D12:D48,"&lt;&gt;F")))</f>
        <v>84</v>
      </c>
      <c r="D58" s="231"/>
      <c r="E58" s="232"/>
      <c r="F58" s="233"/>
      <c r="G58" s="188"/>
      <c r="H58" s="189"/>
    </row>
    <row r="59" spans="1:8" ht="15">
      <c r="A59" s="192" t="s">
        <v>19</v>
      </c>
      <c r="B59" s="192" t="e">
        <f>#VALUE!</f>
        <v>#VALUE!</v>
      </c>
      <c r="C59" s="193">
        <f>IF(EIA_II!F7&lt;&gt;0,EIA_II!F7*(_xlfn.SUMIFS(EIA_II!F12:F48,EIA_II!C12:C48,"=D",EIA_II!E12:E48,"&lt;&gt;0",EIA_II!D12:D48,"&lt;&gt;F")+_xlfn.SUMIFS(EIA_II!G12:G48,EIA_II!C12:C48,"=D",EIA_II!E12:E48,"&lt;&gt;0",EIA_II!D12:D48,"&lt;&gt;F")+_xlfn.SUMIFS(EIA_II!H12:H48,EIA_II!C12:C48,"=D",EIA_II!E12:E48,"&lt;&gt;0",EIA_II!D12:D48,"&lt;&gt;F")+_xlfn.SUMIFS(EIA_II!I12:I48,EIA_II!C12:C48,"=D",EIA_II!E12:E48,"&lt;&gt;0",EIA_II!D12:D48,"&lt;&gt;F")),14*(_xlfn.SUMIFS(EIA_II!F12:F48,EIA_II!C12:C48,"=D",EIA_II!E12:E48,"&lt;&gt;0",EIA_II!D12:D48,"&lt;&gt;F")+_xlfn.SUMIFS(EIA_II!G12:G48,EIA_II!C12:C48,"=D",EIA_II!E12:E48,"&lt;&gt;0",EIA_II!D12:D48,"&lt;&gt;F")+_xlfn.SUMIFS(EIA_II!H12:H48,EIA_II!C12:C48,"=D",EIA_II!E12:E48,"&lt;&gt;0",EIA_II!D12:D48,"&lt;&gt;F")+_xlfn.SUMIFS(EIA_II!I12:I48,EIA_II!C12:C48,"=D",EIA_II!E12:E48,"&lt;&gt;0",EIA_II!D12:D48,"&lt;&gt;F")))+IF(EIA_II!L7&lt;&gt;0,EIA_II!L7*(_xlfn.SUMIFS(EIA_II!L12:L48,EIA_II!C12:C48,"=D",EIA_II!E12:E48,"&lt;&gt;0",EIA_II!D12:D48,"&lt;&gt;F")+_xlfn.SUMIFS(EIA_II!M12:M48,EIA_II!C12:C48,"=D",EIA_II!E12:E48,"&lt;&gt;0",EIA_II!D12:D48,"&lt;&gt;F")+_xlfn.SUMIFS(EIA_II!N12:N48,EIA_II!C12:C48,"=D",EIA_II!E12:E48,"&lt;&gt;0",EIA_II!D12:D48,"&lt;&gt;F")+_xlfn.SUMIFS(EIA_II!O12:O48,EIA_II!C12:C48,"=D",EIA_II!E12:E48,"&lt;&gt;0",EIA_II!D12:D48,"&lt;&gt;F")),14*(_xlfn.SUMIFS(EIA_II!L12:L48,EIA_II!C12:C48,"=D",EIA_II!E12:E48,"&lt;&gt;0",EIA_II!D12:D48,"&lt;&gt;F")+_xlfn.SUMIFS(EIA_II!M12:M48,EIA_II!C12:C48,"=D",EIA_II!E12:E48,"&lt;&gt;0",EIA_II!D12:D48,"&lt;&gt;F")+_xlfn.SUMIFS(EIA_II!N12:N48,EIA_II!C12:C48,"=D",EIA_II!E12:E48,"&lt;&gt;0",EIA_II!D12:D48,"&lt;&gt;F")+_xlfn.SUMIFS(EIA_II!O12:O48,EIA_II!C12:C48,"=D",EIA_II!E12:E48,"&lt;&gt;0",EIA_II!D12:D48,"&lt;&gt;F")))</f>
        <v>733.992</v>
      </c>
      <c r="D59" s="235"/>
      <c r="E59" s="236"/>
      <c r="F59" s="237"/>
      <c r="G59" s="195"/>
      <c r="H59" s="196"/>
    </row>
    <row r="60" spans="1:17" ht="15">
      <c r="A60" s="192" t="s">
        <v>20</v>
      </c>
      <c r="B60" s="192" t="e">
        <f>#VALUE!</f>
        <v>#VALUE!</v>
      </c>
      <c r="C60" s="193">
        <f>IF(EIA_II!F7&lt;&gt;0,EIA_II!F7*(_xlfn.SUMIFS(EIA_II!F12:F48,EIA_II!C12:C48,"=S",EIA_II!E12:E48,"&lt;&gt;0",EIA_II!D12:D48,"&lt;&gt;F")+_xlfn.SUMIFS(EIA_II!G12:G48,EIA_II!C12:C48,"=S",EIA_II!E12:E48,"&lt;&gt;0",EIA_II!D12:D48,"&lt;&gt;F")+_xlfn.SUMIFS(EIA_II!H12:H48,EIA_II!C12:C48,"=S",EIA_II!E12:E48,"&lt;&gt;0",EIA_II!D12:D48,"&lt;&gt;F")+_xlfn.SUMIFS(EIA_II!I12:I48,EIA_II!C12:C48,"=S",EIA_II!E12:E48,"&lt;&gt;0",EIA_II!D12:D48,"&lt;&gt;F")),14*(_xlfn.SUMIFS(EIA_II!F12:F48,EIA_II!C12:C48,"=S",EIA_II!E12:E48,"&lt;&gt;0",EIA_II!D12:D48,"&lt;&gt;F")+_xlfn.SUMIFS(EIA_II!G12:G48,EIA_II!C12:C48,"=S",EIA_II!E12:E48,"&lt;&gt;0",EIA_II!D12:D48,"&lt;&gt;F")+_xlfn.SUMIFS(EIA_II!H12:H48,EIA_II!C12:C48,"=S",EIA_II!E12:E48,"&lt;&gt;0",EIA_II!D12:D48,"&lt;&gt;F")+_xlfn.SUMIFS(EIA_II!I12:I48,EIA_II!C12:C48,"=S",EIA_II!E12:E48,"&lt;&gt;0",EIA_II!D12:D48,"&lt;&gt;F")))+IF(EIA_II!L7&lt;&gt;0,EIA_II!L7*(_xlfn.SUMIFS(EIA_II!L12:L48,EIA_II!C12:C48,"=S",EIA_II!E12:E48,"&lt;&gt;0",EIA_II!D12:D48,"&lt;&gt;F")+_xlfn.SUMIFS(EIA_II!M12:M48,EIA_II!C12:C48,"=S",EIA_II!E12:E48,"&lt;&gt;0",EIA_II!D12:D48,"&lt;&gt;F")+_xlfn.SUMIFS(EIA_II!N12:N48,EIA_II!C12:C48,"=S",EIA_II!E12:E48,"&lt;&gt;0",EIA_II!D12:D48,"&lt;&gt;F")+_xlfn.SUMIFS(EIA_II!O12:O48,EIA_II!C12:C48,"=S",EIA_II!E12:E48,"&lt;&gt;0",EIA_II!D12:D48,"&lt;&gt;F")),14*(_xlfn.SUMIFS(EIA_II!L12:L48,EIA_II!C12:C48,"=S",EIA_II!E12:E48,"&lt;&gt;0",EIA_II!D12:D48,"&lt;&gt;F")+_xlfn.SUMIFS(EIA_II!M12:M48,EIA_II!C12:C48,"=S",EIA_II!E12:E48,"&lt;&gt;0",EIA_II!D12:D48,"&lt;&gt;F")+_xlfn.SUMIFS(EIA_II!N12:N48,EIA_II!C12:C48,"=S",EIA_II!E12:E48,"&lt;&gt;0",EIA_II!D12:D48,"&lt;&gt;F")+_xlfn.SUMIFS(EIA_II!O12:O48,EIA_II!C12:C48,"=S",EIA_II!E12:E48,"&lt;&gt;0",EIA_II!D12:D48,"&lt;&gt;F")))</f>
        <v>0</v>
      </c>
      <c r="D60" s="235"/>
      <c r="E60" s="236"/>
      <c r="F60" s="237"/>
      <c r="G60" s="195"/>
      <c r="H60" s="196"/>
      <c r="I60" s="198"/>
      <c r="O60" s="246"/>
      <c r="Q60" s="246"/>
    </row>
    <row r="61" spans="1:8" ht="15.75" thickBot="1">
      <c r="A61" s="201" t="s">
        <v>21</v>
      </c>
      <c r="B61" s="201" t="e">
        <f>#VALUE!</f>
        <v>#VALUE!</v>
      </c>
      <c r="C61" s="202">
        <f>IF(EIA_II!F7&lt;&gt;0,EIA_II!F7*(_xlfn.SUMIFS(EIA_II!F12:F48,EIA_II!C12:C48,"=C",EIA_II!E12:E48,"&lt;&gt;0",EIA_II!D12:D48,"&lt;&gt;F")+_xlfn.SUMIFS(EIA_II!G12:G48,EIA_II!C12:C48,"=C",EIA_II!E12:E48,"&lt;&gt;0",EIA_II!D12:D48,"&lt;&gt;F")+_xlfn.SUMIFS(EIA_II!H12:H48,EIA_II!C12:C48,"=C",EIA_II!E12:E48,"&lt;&gt;0",EIA_II!D12:D48,"&lt;&gt;F")+_xlfn.SUMIFS(EIA_II!I12:I48,EIA_II!C12:C48,"=C",EIA_II!E12:E48,"&lt;&gt;0",EIA_II!D12:D48,"&lt;&gt;F")),14*(_xlfn.SUMIFS(EIA_II!F12:F48,EIA_II!C12:C48,"=C",EIA_II!E12:E48,"&lt;&gt;0",EIA_II!D12:D48,"&lt;&gt;F")+_xlfn.SUMIFS(EIA_II!G12:G48,EIA_II!C12:C48,"=C",EIA_II!E12:E48,"&lt;&gt;0",EIA_II!D12:D48,"&lt;&gt;F")+_xlfn.SUMIFS(EIA_II!H12:H48,EIA_II!C12:C48,"=C",EIA_II!E12:E48,"&lt;&gt;0",EIA_II!D12:D48,"&lt;&gt;F")+_xlfn.SUMIFS(EIA_II!I12:I48,EIA_II!C12:C48,"=C",EIA_II!E12:E48,"&lt;&gt;0",EIA_II!D12:D48,"&lt;&gt;F")))+IF(EIA_II!L7&lt;&gt;0,EIA_II!L7*(_xlfn.SUMIFS(EIA_II!L12:L48,EIA_II!C12:C48,"=C",EIA_II!E12:E48,"&lt;&gt;0",EIA_II!D12:D48,"&lt;&gt;F")+_xlfn.SUMIFS(EIA_II!M12:M48,EIA_II!C12:C48,"=C",EIA_II!E12:E48,"&lt;&gt;0",EIA_II!D12:D48,"&lt;&gt;F")+_xlfn.SUMIFS(EIA_II!N12:N48,EIA_II!C12:C48,"=C",EIA_II!E12:E48,"&lt;&gt;0",EIA_II!D12:D48,"&lt;&gt;F")+_xlfn.SUMIFS(EIA_II!O12:O48,EIA_II!C12:C48,"=C",EIA_II!E12:E48,"&lt;&gt;0",EIA_II!D12:D48,"&lt;&gt;F")),14*(_xlfn.SUMIFS(EIA_II!L12:L48,EIA_II!C12:C48,"=C",EIA_II!E12:E48,"&lt;&gt;0",EIA_II!D12:D48,"&lt;&gt;F")+_xlfn.SUMIFS(EIA_II!M12:M48,EIA_II!C12:C48,"=C",EIA_II!E12:E48,"&lt;&gt;0",EIA_II!D12:D48,"&lt;&gt;F")+_xlfn.SUMIFS(EIA_II!N12:N48,EIA_II!C12:C48,"=C",EIA_II!E12:E48,"&lt;&gt;0",EIA_II!D12:D48,"&lt;&gt;F")+_xlfn.SUMIFS(EIA_II!O12:O48,EIA_II!C12:C48,"=C",EIA_II!E12:E48,"&lt;&gt;0",EIA_II!D12:D48,"&lt;&gt;F")))</f>
        <v>56</v>
      </c>
      <c r="D61" s="238"/>
      <c r="E61" s="239"/>
      <c r="F61" s="240"/>
      <c r="G61" s="204"/>
      <c r="H61" s="205"/>
    </row>
    <row r="62" spans="1:2" ht="15">
      <c r="A62" s="200"/>
      <c r="B62" s="241"/>
    </row>
    <row r="63" ht="15">
      <c r="C63" s="227">
        <f>SUM(C58:C62)</f>
        <v>873.992</v>
      </c>
    </row>
    <row r="64" spans="1:8" ht="15.75" thickBot="1">
      <c r="A64" s="176" t="s">
        <v>23</v>
      </c>
      <c r="D64" s="178"/>
      <c r="E64" s="178"/>
      <c r="F64" s="178"/>
      <c r="G64" s="178"/>
      <c r="H64" s="178"/>
    </row>
    <row r="65" spans="1:8" ht="15.75" thickBot="1">
      <c r="A65" s="181" t="s">
        <v>18</v>
      </c>
      <c r="B65" s="181" t="s">
        <v>17</v>
      </c>
      <c r="C65" s="366" t="s">
        <v>29</v>
      </c>
      <c r="D65" s="181" t="s">
        <v>16</v>
      </c>
      <c r="E65" s="406" t="s">
        <v>31</v>
      </c>
      <c r="F65" s="407"/>
      <c r="G65" s="408" t="s">
        <v>30</v>
      </c>
      <c r="H65" s="409"/>
    </row>
    <row r="66" spans="1:9" ht="15">
      <c r="A66" s="185" t="s">
        <v>24</v>
      </c>
      <c r="B66" s="185" t="e">
        <f>#VALUE!</f>
        <v>#VALUE!</v>
      </c>
      <c r="C66" s="368">
        <f>IF(EIA_II!F7&lt;&gt;0,EIA_II!F7*(_xlfn.SUMIFS(EIA_II!F12:F48,EIA_II!D12:D48,"=OB",EIA_II!E12:E48,"&lt;&gt;0")+_xlfn.SUMIFS(EIA_II!G12:G48,EIA_II!D12:D48,"=OB",EIA_II!E12:E48,"&lt;&gt;0")+_xlfn.SUMIFS(EIA_II!H12:H48,EIA_II!D12:D48,"=OB",EIA_II!E12:E48,"&lt;&gt;0")+_xlfn.SUMIFS(EIA_II!I12:I48,EIA_II!D12:D48,"=OB",EIA_II!E12:E48,"&lt;&gt;0")),14*(_xlfn.SUMIFS(EIA_II!F12:F48,EIA_II!D12:D48,"=OB",EIA_II!E12:E48,"&lt;&gt;0")+_xlfn.SUMIFS(EIA_II!G12:G48,EIA_II!D12:D48,"=OB",EIA_II!E12:E48,"&lt;&gt;0")+_xlfn.SUMIFS(EIA_II!H12:H48,EIA_II!D12:D48,"=OB",EIA_II!E12:E48,"&lt;&gt;0")+_xlfn.SUMIFS(EIA_II!I12:I48,EIA_II!D12:D48,"=OB",EIA_II!E12:E48,"&lt;&gt;0")))+IF(EIA_II!L7&lt;&gt;0,EIA_II!L7*(_xlfn.SUMIFS(EIA_II!L12:L48,EIA_II!D12:D48,"=OB",EIA_II!E12:E48,"&lt;&gt;0")+_xlfn.SUMIFS(EIA_II!M12:M48,EIA_II!D12:D48,"=OB",EIA_II!E12:E48,"&lt;&gt;0")+_xlfn.SUMIFS(EIA_II!N12:N48,EIA_II!D12:D48,"=OB",EIA_II!E12:E48,"&lt;&gt;0")+_xlfn.SUMIFS(EIA_II!O12:O48,EIA_II!D12:D48,"=OB",EIA_II!E12:E48,"&lt;&gt;0")),14*(_xlfn.SUMIFS(EIA_II!L12:L48,EIA_II!D12:D48,"=OB",EIA_II!E12:E48,"&lt;&gt;0")+_xlfn.SUMIFS(EIA_II!M12:M48,EIA_II!D12:D48,"=OB",EIA_II!E12:E48,"&lt;&gt;0")+_xlfn.SUMIFS(EIA_II!N12:N48,EIA_II!D12:D48,"=OB",EIA_II!E12:E48,"&lt;&gt;0")+_xlfn.SUMIFS(EIA_II!O12:O48,EIA_II!D12:D48,"=OB",EIA_II!E12:E48,"&lt;&gt;0")))</f>
        <v>775.992</v>
      </c>
      <c r="D66" s="231"/>
      <c r="E66" s="232"/>
      <c r="F66" s="233"/>
      <c r="G66" s="188"/>
      <c r="H66" s="189"/>
      <c r="I66" s="198"/>
    </row>
    <row r="67" spans="1:8" ht="15">
      <c r="A67" s="192" t="s">
        <v>25</v>
      </c>
      <c r="B67" s="192" t="e">
        <f>#VALUE!</f>
        <v>#VALUE!</v>
      </c>
      <c r="C67" s="217">
        <f>IF(EIA_II!F7&lt;&gt;0,EIA_II!F7*(_xlfn.SUMIFS(EIA_II!F12:F48,EIA_II!D12:D48,"=OP",EIA_II!E12:E48,"&lt;&gt;0")+_xlfn.SUMIFS(EIA_II!G12:G48,EIA_II!D12:D48,"=OP",EIA_II!E12:E48,"&lt;&gt;0")+_xlfn.SUMIFS(EIA_II!H12:H48,EIA_II!D12:D48,"=OP",EIA_II!E12:E48,"&lt;&gt;0")+_xlfn.SUMIFS(EIA_II!I12:I48,EIA_II!D12:D48,"=OP",EIA_II!E12:E48,"&lt;&gt;0")),14*(_xlfn.SUMIFS(EIA_II!F12:F48,EIA_II!D12:D48,"=OP",EIA_II!E12:E48,"&lt;&gt;0")+_xlfn.SUMIFS(EIA_II!G12:G48,EIA_II!D12:D48,"=OP",EIA_II!E12:E48,"&lt;&gt;0")+_xlfn.SUMIFS(EIA_II!H12:H48,EIA_II!D12:D48,"=OP",EIA_II!E12:E48,"&lt;&gt;0")+_xlfn.SUMIFS(EIA_II!I12:I48,EIA_II!D12:D48,"=OP",EIA_II!E12:E48,"&lt;&gt;0")))+IF(EIA_II!L7&lt;&gt;0,EIA_II!L7*(_xlfn.SUMIFS(EIA_II!L12:L48,EIA_II!D12:D48,"=OP",EIA_II!E12:E48,"&lt;&gt;0")+_xlfn.SUMIFS(EIA_II!M12:M48,EIA_II!D12:D48,"=OP",EIA_II!E12:E48,"&lt;&gt;0")+_xlfn.SUMIFS(EIA_II!N12:N48,EIA_II!D12:D48,"=OP",EIA_II!E12:E48,"&lt;&gt;0")+_xlfn.SUMIFS(EIA_II!O12:O48,EIA_II!D12:D48,"=OP",EIA_II!E12:E48,"&lt;&gt;0")),14*(_xlfn.SUMIFS(EIA_II!L12:L48,EIA_II!D12:D48,"=OP",EIA_II!E12:E48,"&lt;&gt;0")+_xlfn.SUMIFS(EIA_II!M12:M48,EIA_II!D12:D48,"=OP",EIA_II!E12:E48,"&lt;&gt;0")+_xlfn.SUMIFS(EIA_II!N12:N48,EIA_II!D12:D48,"=OP",EIA_II!E12:E48,"&lt;&gt;0")+_xlfn.SUMIFS(EIA_II!O12:O48,EIA_II!D12:D48,"=OP",EIA_II!E12:E48,"&lt;&gt;0")))</f>
        <v>98</v>
      </c>
      <c r="D67" s="217"/>
      <c r="E67" s="236"/>
      <c r="F67" s="237"/>
      <c r="G67" s="195"/>
      <c r="H67" s="196"/>
    </row>
    <row r="68" spans="1:8" ht="15.75" thickBot="1">
      <c r="A68" s="201" t="s">
        <v>26</v>
      </c>
      <c r="B68" s="201" t="e">
        <f>#VALUE!</f>
        <v>#VALUE!</v>
      </c>
      <c r="C68" s="243">
        <f>IF(EIA_II!F7&lt;&gt;0,EIA_II!F7*(_xlfn.SUMIFS(EIA_II!F12:F48,EIA_II!D12:D48,"=F",EIA_II!E12:E48,"&gt;=0")+_xlfn.SUMIFS(EIA_II!G12:G48,EIA_II!D12:D48,"=F",EIA_II!E12:E48,"&gt;=0")+_xlfn.SUMIFS(EIA_II!H12:H48,EIA_II!D12:D48,"=F",EIA_II!E12:E48,"&gt;=0")+_xlfn.SUMIFS(EIA_II!I12:I48,EIA_II!D12:D48,"=F",EIA_II!E12:E48,"&gt;=0")),14*(_xlfn.SUMIFS(EIA_II!F12:F48,EIA_II!D12:D48,"=F",EIA_II!E12:E48,"&gt;=0")+_xlfn.SUMIFS(EIA_II!G12:G48,EIA_II!D12:D48,"=F",EIA_II!E12:E48,"&gt;=0")+_xlfn.SUMIFS(EIA_II!H12:H48,EIA_II!D12:D48,"=F",EIA_II!E12:E48,"&gt;=0")+_xlfn.SUMIFS(EIA_II!I12:I48,EIA_II!D12:D48,"=F",EIA_II!E12:E48,"&gt;=0")))+IF(EIA_II!L7&lt;&gt;0,EIA_II!L7*(_xlfn.SUMIFS(EIA_II!L12:L48,EIA_II!D12:D48,"=F",EIA_II!E12:E48,"&gt;=0")+_xlfn.SUMIFS(EIA_II!M12:M48,EIA_II!D12:D48,"=F",EIA_II!E12:E48,"&gt;=0")+_xlfn.SUMIFS(EIA_II!N12:N48,EIA_II!D12:D48,"=F",EIA_II!E12:E48,"&gt;=0")+_xlfn.SUMIFS(EIA_II!O12:O48,EIA_II!D12:D48,"=F",EIA_II!E12:E48,"&gt;=0")),14*(_xlfn.SUMIFS(EIA_II!L12:L48,EIA_II!D12:D48,"=F",EIA_II!E12:E48,"&gt;=0")+_xlfn.SUMIFS(EIA_II!M12:M48,EIA_II!D12:D48,"=F",EIA_II!E12:E48,"&gt;=0")+_xlfn.SUMIFS(EIA_II!N12:N48,EIA_II!D12:D48,"=F",EIA_II!E12:E48,"&gt;=0")+_xlfn.SUMIFS(EIA_II!O12:O48,EIA_II!D12:D48,"=F",EIA_II!E12:E48,"&gt;=0")))</f>
        <v>112</v>
      </c>
      <c r="D68" s="243"/>
      <c r="E68" s="239"/>
      <c r="F68" s="240"/>
      <c r="G68" s="244"/>
      <c r="H68" s="245"/>
    </row>
    <row r="70" ht="15">
      <c r="C70" s="227">
        <f>SUM(C66:C67)</f>
        <v>873.992</v>
      </c>
    </row>
    <row r="71" ht="15">
      <c r="B71" s="173" t="s">
        <v>35</v>
      </c>
    </row>
    <row r="72" spans="3:8" ht="30">
      <c r="C72" s="367"/>
      <c r="D72" s="172"/>
      <c r="E72" s="172"/>
      <c r="F72" s="228" t="s">
        <v>32</v>
      </c>
      <c r="G72" s="229"/>
      <c r="H72" s="230"/>
    </row>
    <row r="73" spans="1:8" ht="15">
      <c r="A73" s="176" t="s">
        <v>22</v>
      </c>
      <c r="D73" s="178"/>
      <c r="E73" s="178"/>
      <c r="F73" s="178"/>
      <c r="G73" s="172"/>
      <c r="H73" s="172"/>
    </row>
    <row r="74" spans="4:8" ht="15.75" thickBot="1">
      <c r="D74" s="178"/>
      <c r="E74" s="178"/>
      <c r="F74" s="178"/>
      <c r="G74" s="178"/>
      <c r="H74" s="178"/>
    </row>
    <row r="75" spans="1:8" ht="15.75" thickBot="1">
      <c r="A75" s="181" t="s">
        <v>18</v>
      </c>
      <c r="B75" s="181" t="s">
        <v>17</v>
      </c>
      <c r="C75" s="366" t="s">
        <v>29</v>
      </c>
      <c r="D75" s="181" t="s">
        <v>16</v>
      </c>
      <c r="E75" s="406" t="s">
        <v>31</v>
      </c>
      <c r="F75" s="407"/>
      <c r="G75" s="408" t="s">
        <v>30</v>
      </c>
      <c r="H75" s="409"/>
    </row>
    <row r="76" spans="1:8" ht="15">
      <c r="A76" s="185" t="s">
        <v>28</v>
      </c>
      <c r="B76" s="185" t="e">
        <f>#VALUE!</f>
        <v>#VALUE!</v>
      </c>
      <c r="C76" s="186">
        <f>IF(EIA_III!F7&lt;&gt;0,EIA_III!F7*(_xlfn.SUMIFS(EIA_III!F12:F48,EIA_III!C12:C48,"=FD",EIA_III!E12:E48,"&lt;&gt;0",EIA_III!D12:D48,"&lt;&gt;F")+_xlfn.SUMIFS(EIA_III!G12:G48,EIA_III!C12:C48,"=FD",EIA_III!E12:E48,"&lt;&gt;0",EIA_III!D12:D48,"&lt;&gt;F")+_xlfn.SUMIFS(EIA_III!H12:H48,EIA_III!C12:C48,"=FD",EIA_III!E12:E48,"&lt;&gt;0",EIA_III!D12:D48,"&lt;&gt;F")+_xlfn.SUMIFS(EIA_III!I12:I48,EIA_III!C12:C48,"=FD",EIA_III!E12:E48,"&lt;&gt;0",EIA_III!D12:D48,"&lt;&gt;F")),14*(_xlfn.SUMIFS(EIA_III!F12:F48,EIA_III!C12:C48,"=FD",EIA_III!E12:E48,"&lt;&gt;0",EIA_III!D12:D48,"&lt;&gt;F")+_xlfn.SUMIFS(EIA_III!G12:G48,EIA_III!C12:C48,"=FD",EIA_III!E12:E48,"&lt;&gt;0",EIA_III!D12:D48,"&lt;&gt;F")+_xlfn.SUMIFS(EIA_III!H12:H48,EIA_III!C12:C48,"=FD",EIA_III!E12:E48,"&lt;&gt;0",EIA_III!D12:D48,"&lt;&gt;F")+_xlfn.SUMIFS(EIA_III!I12:I48,EIA_III!C12:C48,"=FD",EIA_III!E12:E48,"&lt;&gt;0",EIA_III!D12:D48,"&lt;&gt;F")))+IF(EIA_III!L7&lt;&gt;0,EIA_III!L7*(_xlfn.SUMIFS(EIA_III!L12:L48,EIA_III!C12:C48,"=FD",EIA_III!E12:E48,"&lt;&gt;0",EIA_III!D12:D48,"&lt;&gt;F")+_xlfn.SUMIFS(EIA_III!M12:M48,EIA_III!C12:C48,"=FD",EIA_III!E12:E48,"&lt;&gt;0",EIA_III!D12:D48,"&lt;&gt;F")+_xlfn.SUMIFS(EIA_III!N12:N48,EIA_III!C12:C48,"=FD",EIA_III!E12:E48,"&lt;&gt;0",EIA_III!D12:D48,"&lt;&gt;F")+_xlfn.SUMIFS(EIA_III!O12:O48,EIA_III!C12:C48,"=FD",EIA_III!E12:E48,"&lt;&gt;0",EIA_III!D12:D48,"&lt;&gt;F")),14*(_xlfn.SUMIFS(EIA_III!L12:L48,EIA_III!C12:C48,"=FD",EIA_III!E12:E48,"&lt;&gt;0",EIA_III!D12:D48,"&lt;&gt;F")+_xlfn.SUMIFS(EIA_III!M12:M48,EIA_III!C12:C48,"=FD",EIA_III!E12:E48,"&lt;&gt;0",EIA_III!D12:D48,"&lt;&gt;F")+_xlfn.SUMIFS(EIA_III!N12:N48,EIA_III!C12:C48,"=FD",EIA_III!E12:E48,"&lt;&gt;0",EIA_III!D12:D48,"&lt;&gt;F")+_xlfn.SUMIFS(EIA_III!O12:O48,EIA_III!C12:C48,"=FD",EIA_III!E12:E48,"&lt;&gt;0",EIA_III!D12:D48,"&lt;&gt;F")))</f>
        <v>0</v>
      </c>
      <c r="D76" s="231"/>
      <c r="E76" s="232"/>
      <c r="F76" s="233"/>
      <c r="G76" s="188"/>
      <c r="H76" s="189"/>
    </row>
    <row r="77" spans="1:8" ht="15">
      <c r="A77" s="192" t="s">
        <v>19</v>
      </c>
      <c r="B77" s="192" t="e">
        <f>#VALUE!</f>
        <v>#VALUE!</v>
      </c>
      <c r="C77" s="193">
        <f>IF(EIA_III!F7&lt;&gt;0,EIA_III!F7*(_xlfn.SUMIFS(EIA_III!F12:F48,EIA_III!C12:C48,"=D",EIA_III!E12:E48,"&lt;&gt;0",EIA_III!D12:D48,"&lt;&gt;F")+_xlfn.SUMIFS(EIA_III!G12:G48,EIA_III!C12:C48,"=D",EIA_III!E12:E48,"&lt;&gt;0",EIA_III!D12:D48,"&lt;&gt;F")+_xlfn.SUMIFS(EIA_III!H12:H48,EIA_III!C12:C48,"=D",EIA_III!E12:E48,"&lt;&gt;0",EIA_III!D12:D48,"&lt;&gt;F")+_xlfn.SUMIFS(EIA_III!I12:I48,EIA_III!C12:C48,"=D",EIA_III!E12:E48,"&lt;&gt;0",EIA_III!D12:D48,"&lt;&gt;F")),14*(_xlfn.SUMIFS(EIA_III!F12:F48,EIA_III!C12:C48,"=D",EIA_III!E12:E48,"&lt;&gt;0",EIA_III!D12:D48,"&lt;&gt;F")+_xlfn.SUMIFS(EIA_III!G12:G48,EIA_III!C12:C48,"=D",EIA_III!E12:E48,"&lt;&gt;0",EIA_III!D12:D48,"&lt;&gt;F")+_xlfn.SUMIFS(EIA_III!H12:H48,EIA_III!C12:C48,"=D",EIA_III!E12:E48,"&lt;&gt;0",EIA_III!D12:D48,"&lt;&gt;F")+_xlfn.SUMIFS(EIA_III!I12:I48,EIA_III!C12:C48,"=D",EIA_III!E12:E48,"&lt;&gt;0",EIA_III!D12:D48,"&lt;&gt;F")))+IF(EIA_III!L7&lt;&gt;0,EIA_III!L7*(_xlfn.SUMIFS(EIA_III!L12:L48,EIA_III!C12:C48,"=D",EIA_III!E12:E48,"&lt;&gt;0",EIA_III!D12:D48,"&lt;&gt;F")+_xlfn.SUMIFS(EIA_III!M12:M48,EIA_III!C12:C48,"=D",EIA_III!E12:E48,"&lt;&gt;0",EIA_III!D12:D48,"&lt;&gt;F")+_xlfn.SUMIFS(EIA_III!N12:N48,EIA_III!C12:C48,"=D",EIA_III!E12:E48,"&lt;&gt;0",EIA_III!D12:D48,"&lt;&gt;F")+_xlfn.SUMIFS(EIA_III!O12:O48,EIA_III!C12:C48,"=D",EIA_III!E12:E48,"&lt;&gt;0",EIA_III!D12:D48,"&lt;&gt;F")),14*(_xlfn.SUMIFS(EIA_III!L12:L48,EIA_III!C12:C48,"=D",EIA_III!E12:E48,"&lt;&gt;0",EIA_III!D12:D48,"&lt;&gt;F")+_xlfn.SUMIFS(EIA_III!M12:M48,EIA_III!C12:C48,"=D",EIA_III!E12:E48,"&lt;&gt;0",EIA_III!D12:D48,"&lt;&gt;F")+_xlfn.SUMIFS(EIA_III!N12:N48,EIA_III!C12:C48,"=D",EIA_III!E12:E48,"&lt;&gt;0",EIA_III!D12:D48,"&lt;&gt;F")+_xlfn.SUMIFS(EIA_III!O12:O48,EIA_III!C12:C48,"=D",EIA_III!E12:E48,"&lt;&gt;0",EIA_III!D12:D48,"&lt;&gt;F")))</f>
        <v>481.992</v>
      </c>
      <c r="D77" s="235"/>
      <c r="E77" s="236"/>
      <c r="F77" s="237"/>
      <c r="G77" s="195"/>
      <c r="H77" s="196"/>
    </row>
    <row r="78" spans="1:9" ht="15">
      <c r="A78" s="192" t="s">
        <v>20</v>
      </c>
      <c r="B78" s="192" t="e">
        <f>#VALUE!</f>
        <v>#VALUE!</v>
      </c>
      <c r="C78" s="193">
        <f>IF(EIA_III!F7&lt;&gt;0,EIA_III!F7*(_xlfn.SUMIFS(EIA_III!F12:F48,EIA_III!C12:C48,"=S",EIA_III!E12:E48,"&lt;&gt;0",EIA_III!D12:D48,"&lt;&gt;F")+_xlfn.SUMIFS(EIA_III!G12:G48,EIA_III!C12:C48,"=S",EIA_III!E12:E48,"&lt;&gt;0",EIA_III!D12:D48,"&lt;&gt;F")+_xlfn.SUMIFS(EIA_III!H12:H48,EIA_III!C12:C48,"=S",EIA_III!E12:E48,"&lt;&gt;0",EIA_III!D12:D48,"&lt;&gt;F")+_xlfn.SUMIFS(EIA_III!I12:I48,EIA_III!C12:C48,"=S",EIA_III!E12:E48,"&lt;&gt;0",EIA_III!D12:D48,"&lt;&gt;F")),14*(_xlfn.SUMIFS(EIA_III!F12:F48,EIA_III!C12:C48,"=S",EIA_III!E12:E48,"&lt;&gt;0",EIA_III!D12:D48,"&lt;&gt;F")+_xlfn.SUMIFS(EIA_III!G12:G48,EIA_III!C12:C48,"=S",EIA_III!E12:E48,"&lt;&gt;0",EIA_III!D12:D48,"&lt;&gt;F")+_xlfn.SUMIFS(EIA_III!H12:H48,EIA_III!C12:C48,"=S",EIA_III!E12:E48,"&lt;&gt;0",EIA_III!D12:D48,"&lt;&gt;F")+_xlfn.SUMIFS(EIA_III!I12:I48,EIA_III!C12:C48,"=S",EIA_III!E12:E48,"&lt;&gt;0",EIA_III!D12:D48,"&lt;&gt;F")))+IF(EIA_III!L7&lt;&gt;0,EIA_III!L7*(_xlfn.SUMIFS(EIA_III!L12:L48,EIA_III!C12:C48,"=S",EIA_III!E12:E48,"&lt;&gt;0",EIA_III!D12:D48,"&lt;&gt;F")+_xlfn.SUMIFS(EIA_III!M12:M48,EIA_III!C12:C48,"=S",EIA_III!E12:E48,"&lt;&gt;0",EIA_III!D12:D48,"&lt;&gt;F")+_xlfn.SUMIFS(EIA_III!N12:N48,EIA_III!C12:C48,"=S",EIA_III!E12:E48,"&lt;&gt;0",EIA_III!D12:D48,"&lt;&gt;F")+_xlfn.SUMIFS(EIA_III!O12:O48,EIA_III!C12:C48,"=S",EIA_III!E12:E48,"&lt;&gt;0",EIA_III!D12:D48,"&lt;&gt;F")),14*(_xlfn.SUMIFS(EIA_III!L12:L48,EIA_III!C12:C48,"=S",EIA_III!E12:E48,"&lt;&gt;0",EIA_III!D12:D48,"&lt;&gt;F")+_xlfn.SUMIFS(EIA_III!M12:M48,EIA_III!C12:C48,"=S",EIA_III!E12:E48,"&lt;&gt;0",EIA_III!D12:D48,"&lt;&gt;F")+_xlfn.SUMIFS(EIA_III!N12:N48,EIA_III!C12:C48,"=S",EIA_III!E12:E48,"&lt;&gt;0",EIA_III!D12:D48,"&lt;&gt;F")+_xlfn.SUMIFS(EIA_III!O12:O48,EIA_III!C12:C48,"=S",EIA_III!E12:E48,"&lt;&gt;0",EIA_III!D12:D48,"&lt;&gt;F")))</f>
        <v>364</v>
      </c>
      <c r="D78" s="235"/>
      <c r="E78" s="236"/>
      <c r="F78" s="237"/>
      <c r="G78" s="195"/>
      <c r="H78" s="196"/>
      <c r="I78" s="198"/>
    </row>
    <row r="79" spans="1:8" ht="15.75" thickBot="1">
      <c r="A79" s="201" t="s">
        <v>21</v>
      </c>
      <c r="B79" s="201" t="e">
        <f>#VALUE!</f>
        <v>#VALUE!</v>
      </c>
      <c r="C79" s="202">
        <f>IF(EIA_III!F7&lt;&gt;0,EIA_III!F7*(_xlfn.SUMIFS(EIA_III!F12:F48,EIA_III!C12:C48,"=C",EIA_III!E12:E48,"&lt;&gt;0",EIA_III!D12:D48,"&lt;&gt;F")+_xlfn.SUMIFS(EIA_III!G12:G48,EIA_III!C12:C48,"=C",EIA_III!E12:E48,"&lt;&gt;0",EIA_III!D12:D48,"&lt;&gt;F")+_xlfn.SUMIFS(EIA_III!H12:H48,EIA_III!C12:C48,"=C",EIA_III!E12:E48,"&lt;&gt;0",EIA_III!D12:D48,"&lt;&gt;F")+_xlfn.SUMIFS(EIA_III!I12:I48,EIA_III!C12:C48,"=C",EIA_III!E12:E48,"&lt;&gt;0",EIA_III!D12:D48,"&lt;&gt;F")),14*(_xlfn.SUMIFS(EIA_III!F12:F48,EIA_III!C12:C48,"=C",EIA_III!E12:E48,"&lt;&gt;0",EIA_III!D12:D48,"&lt;&gt;F")+_xlfn.SUMIFS(EIA_III!G12:G48,EIA_III!C12:C48,"=C",EIA_III!E12:E48,"&lt;&gt;0",EIA_III!D12:D48,"&lt;&gt;F")+_xlfn.SUMIFS(EIA_III!H12:H48,EIA_III!C12:C48,"=C",EIA_III!E12:E48,"&lt;&gt;0",EIA_III!D12:D48,"&lt;&gt;F")+_xlfn.SUMIFS(EIA_III!I12:I48,EIA_III!C12:C48,"=C",EIA_III!E12:E48,"&lt;&gt;0",EIA_III!D12:D48,"&lt;&gt;F")))+IF(EIA_III!L7&lt;&gt;0,EIA_III!L7*(_xlfn.SUMIFS(EIA_III!L12:L48,EIA_III!C12:C48,"=C",EIA_III!E12:E48,"&lt;&gt;0",EIA_III!D12:D48,"&lt;&gt;F")+_xlfn.SUMIFS(EIA_III!M12:M48,EIA_III!C12:C48,"=C",EIA_III!E12:E48,"&lt;&gt;0",EIA_III!D12:D48,"&lt;&gt;F")+_xlfn.SUMIFS(EIA_III!N12:N48,EIA_III!C12:C48,"=C",EIA_III!E12:E48,"&lt;&gt;0",EIA_III!D12:D48,"&lt;&gt;F")+_xlfn.SUMIFS(EIA_III!O12:O48,EIA_III!C12:C48,"=C",EIA_III!E12:E48,"&lt;&gt;0",EIA_III!D12:D48,"&lt;&gt;F")),14*(_xlfn.SUMIFS(EIA_III!L12:L48,EIA_III!C12:C48,"=C",EIA_III!E12:E48,"&lt;&gt;0",EIA_III!D12:D48,"&lt;&gt;F")+_xlfn.SUMIFS(EIA_III!M12:M48,EIA_III!C12:C48,"=C",EIA_III!E12:E48,"&lt;&gt;0",EIA_III!D12:D48,"&lt;&gt;F")+_xlfn.SUMIFS(EIA_III!N12:N48,EIA_III!C12:C48,"=C",EIA_III!E12:E48,"&lt;&gt;0",EIA_III!D12:D48,"&lt;&gt;F")+_xlfn.SUMIFS(EIA_III!O12:O48,EIA_III!C12:C48,"=C",EIA_III!E12:E48,"&lt;&gt;0",EIA_III!D12:D48,"&lt;&gt;F")))</f>
        <v>0</v>
      </c>
      <c r="D79" s="238"/>
      <c r="E79" s="239"/>
      <c r="F79" s="240"/>
      <c r="G79" s="204"/>
      <c r="H79" s="205"/>
    </row>
    <row r="80" spans="1:2" ht="15">
      <c r="A80" s="200"/>
      <c r="B80" s="241"/>
    </row>
    <row r="81" ht="15">
      <c r="C81" s="227">
        <f>SUM(C76:C80)</f>
        <v>845.992</v>
      </c>
    </row>
    <row r="82" spans="1:8" ht="15.75" thickBot="1">
      <c r="A82" s="176" t="s">
        <v>23</v>
      </c>
      <c r="D82" s="178"/>
      <c r="E82" s="178"/>
      <c r="F82" s="178"/>
      <c r="G82" s="178"/>
      <c r="H82" s="178"/>
    </row>
    <row r="83" spans="1:8" ht="15.75" thickBot="1">
      <c r="A83" s="181" t="s">
        <v>18</v>
      </c>
      <c r="B83" s="181" t="s">
        <v>17</v>
      </c>
      <c r="C83" s="366" t="s">
        <v>29</v>
      </c>
      <c r="D83" s="181" t="s">
        <v>16</v>
      </c>
      <c r="E83" s="406" t="s">
        <v>31</v>
      </c>
      <c r="F83" s="407"/>
      <c r="G83" s="408" t="s">
        <v>30</v>
      </c>
      <c r="H83" s="409"/>
    </row>
    <row r="84" spans="1:9" ht="15">
      <c r="A84" s="185" t="s">
        <v>24</v>
      </c>
      <c r="B84" s="185" t="e">
        <f>#VALUE!</f>
        <v>#VALUE!</v>
      </c>
      <c r="C84" s="368">
        <f>IF(EIA_III!F7&lt;&gt;0,EIA_III!F7*(_xlfn.SUMIFS(EIA_III!F12:F48,EIA_III!D12:D48,"=OB",EIA_III!E12:E48,"&lt;&gt;0")+_xlfn.SUMIFS(EIA_III!G12:G48,EIA_III!D12:D48,"=OB",EIA_III!E12:E48,"&lt;&gt;0")+_xlfn.SUMIFS(EIA_III!H12:H48,EIA_III!D12:D48,"=OB",EIA_III!E12:E48,"&lt;&gt;0")+_xlfn.SUMIFS(EIA_III!I12:I48,EIA_III!D12:D48,"=OB",EIA_III!E12:E48,"&lt;&gt;0")),14*(_xlfn.SUMIFS(EIA_III!F12:F48,EIA_III!D12:D48,"=OB",EIA_III!E12:E48,"&lt;&gt;0")+_xlfn.SUMIFS(EIA_III!G12:G48,EIA_III!D12:D48,"=OB",EIA_III!E12:E48,"&lt;&gt;0")+_xlfn.SUMIFS(EIA_III!H12:H48,EIA_III!D12:D48,"=OB",EIA_III!E12:E48,"&lt;&gt;0")+_xlfn.SUMIFS(EIA_III!I12:I48,EIA_III!D12:D48,"=OB",EIA_III!E12:E48,"&lt;&gt;0")))+IF(EIA_III!L7&lt;&gt;0,EIA_III!L7*(_xlfn.SUMIFS(EIA_III!L12:L48,EIA_III!D12:D48,"=OB",EIA_III!E12:E48,"&lt;&gt;0")+_xlfn.SUMIFS(EIA_III!M12:M48,EIA_III!D12:D48,"=OB",EIA_III!E12:E48,"&lt;&gt;0")+_xlfn.SUMIFS(EIA_III!N12:N48,EIA_III!D12:D48,"=OB",EIA_III!E12:E48,"&lt;&gt;0")+_xlfn.SUMIFS(EIA_III!O12:O48,EIA_III!D12:D48,"=OB",EIA_III!E12:E48,"&lt;&gt;0")),14*(_xlfn.SUMIFS(EIA_III!L12:L48,EIA_III!D12:D48,"=OB",EIA_III!E12:E48,"&lt;&gt;0")+_xlfn.SUMIFS(EIA_III!M12:M48,EIA_III!D12:D48,"=OB",EIA_III!E12:E48,"&lt;&gt;0")+_xlfn.SUMIFS(EIA_III!N12:N48,EIA_III!D12:D48,"=OB",EIA_III!E12:E48,"&lt;&gt;0")+_xlfn.SUMIFS(EIA_III!O12:O48,EIA_III!D12:D48,"=OB",EIA_III!E12:E48,"&lt;&gt;0")))</f>
        <v>747.992</v>
      </c>
      <c r="D84" s="231"/>
      <c r="E84" s="232"/>
      <c r="F84" s="233"/>
      <c r="G84" s="188"/>
      <c r="H84" s="189"/>
      <c r="I84" s="198"/>
    </row>
    <row r="85" spans="1:8" ht="15">
      <c r="A85" s="192" t="s">
        <v>25</v>
      </c>
      <c r="B85" s="192" t="e">
        <f>#VALUE!</f>
        <v>#VALUE!</v>
      </c>
      <c r="C85" s="217">
        <f>IF(EIA_III!F7&lt;&gt;0,EIA_III!F7*(_xlfn.SUMIFS(EIA_III!F12:F48,EIA_III!D12:D48,"=OP",EIA_III!E12:E48,"&lt;&gt;0")+_xlfn.SUMIFS(EIA_III!G12:G48,EIA_III!D12:D48,"=OP",EIA_III!E12:E48,"&lt;&gt;0")+_xlfn.SUMIFS(EIA_III!H12:H48,EIA_III!D12:D48,"=OP",EIA_III!E12:E48,"&lt;&gt;0")+_xlfn.SUMIFS(EIA_III!I12:I48,EIA_III!D12:D48,"=OP",EIA_III!E12:E48,"&lt;&gt;0")),14*(_xlfn.SUMIFS(EIA_III!F12:F48,EIA_III!D12:D48,"=OP",EIA_III!E12:E48,"&lt;&gt;0")+_xlfn.SUMIFS(EIA_III!G12:G48,EIA_III!D12:D48,"=OP",EIA_III!E12:E48,"&lt;&gt;0")+_xlfn.SUMIFS(EIA_III!H12:H48,EIA_III!D12:D48,"=OP",EIA_III!E12:E48,"&lt;&gt;0")+_xlfn.SUMIFS(EIA_III!I12:I48,EIA_III!D12:D48,"=OP",EIA_III!E12:E48,"&lt;&gt;0")))+IF(EIA_III!L7&lt;&gt;0,EIA_III!L7*(_xlfn.SUMIFS(EIA_III!L12:L48,EIA_III!D12:D48,"=OP",EIA_III!E12:E48,"&lt;&gt;0")+_xlfn.SUMIFS(EIA_III!M12:M48,EIA_III!D12:D48,"=OP",EIA_III!E12:E48,"&lt;&gt;0")+_xlfn.SUMIFS(EIA_III!N12:N48,EIA_III!D12:D48,"=OP",EIA_III!E12:E48,"&lt;&gt;0")+_xlfn.SUMIFS(EIA_III!O12:O48,EIA_III!D12:D48,"=OP",EIA_III!E12:E48,"&lt;&gt;0")),14*(_xlfn.SUMIFS(EIA_III!L12:L48,EIA_III!D12:D48,"=OP",EIA_III!E12:E48,"&lt;&gt;0")+_xlfn.SUMIFS(EIA_III!M12:M48,EIA_III!D12:D48,"=OP",EIA_III!E12:E48,"&lt;&gt;0")+_xlfn.SUMIFS(EIA_III!N12:N48,EIA_III!D12:D48,"=OP",EIA_III!E12:E48,"&lt;&gt;0")+_xlfn.SUMIFS(EIA_III!O12:O48,EIA_III!D12:D48,"=OP",EIA_III!E12:E48,"&lt;&gt;0")))</f>
        <v>98</v>
      </c>
      <c r="D85" s="217"/>
      <c r="E85" s="236"/>
      <c r="F85" s="237"/>
      <c r="G85" s="195"/>
      <c r="H85" s="196"/>
    </row>
    <row r="86" spans="1:8" ht="15.75" thickBot="1">
      <c r="A86" s="201" t="s">
        <v>26</v>
      </c>
      <c r="B86" s="201" t="e">
        <f>#VALUE!</f>
        <v>#VALUE!</v>
      </c>
      <c r="C86" s="243">
        <f>IF(EIA_III!F7&lt;&gt;0,EIA_III!F7*(_xlfn.SUMIFS(EIA_III!F12:F48,EIA_III!D12:D48,"=F",EIA_III!E12:E48,"&gt;=0")+_xlfn.SUMIFS(EIA_III!G12:G48,EIA_III!D12:D48,"=F",EIA_III!E12:E48,"&gt;=0")+_xlfn.SUMIFS(EIA_III!H12:H48,EIA_III!D12:D48,"=F",EIA_III!E12:E48,"&gt;=0")+_xlfn.SUMIFS(EIA_III!I12:I48,EIA_III!D12:D48,"=F",EIA_III!E12:E48,"&gt;=0")),14*(_xlfn.SUMIFS(EIA_III!F12:F48,EIA_III!D12:D48,"=F",EIA_III!E12:E48,"&gt;=0")+_xlfn.SUMIFS(EIA_III!G12:G48,EIA_III!D12:D48,"=F",EIA_III!E12:E48,"&gt;=0")+_xlfn.SUMIFS(EIA_III!H12:H48,EIA_III!D12:D48,"=F",EIA_III!E12:E48,"&gt;=0")+_xlfn.SUMIFS(EIA_III!I12:I48,EIA_III!D12:D48,"=F",EIA_III!E12:E48,"&gt;=0")))+IF(EIA_III!L7&lt;&gt;0,EIA_III!L7*(_xlfn.SUMIFS(EIA_III!L12:L48,EIA_III!D12:D48,"=F",EIA_III!E12:E48,"&gt;=0")+_xlfn.SUMIFS(EIA_III!M12:M48,EIA_III!D12:D48,"=F",EIA_III!E12:E48,"&gt;=0")+_xlfn.SUMIFS(EIA_III!N12:N48,EIA_III!D12:D48,"=F",EIA_III!E12:E48,"&gt;=0")+_xlfn.SUMIFS(EIA_III!O12:O48,EIA_III!D12:D48,"=F",EIA_III!E12:E48,"&gt;=0")),14*(_xlfn.SUMIFS(EIA_III!L12:L48,EIA_III!D12:D48,"=F",EIA_III!E12:E48,"&gt;=0")+_xlfn.SUMIFS(EIA_III!M12:M48,EIA_III!D12:D48,"=F",EIA_III!E12:E48,"&gt;=0")+_xlfn.SUMIFS(EIA_III!N12:N48,EIA_III!D12:D48,"=F",EIA_III!E12:E48,"&gt;=0")+_xlfn.SUMIFS(EIA_III!O12:O48,EIA_III!D12:D48,"=F",EIA_III!E12:E48,"&gt;=0")))</f>
        <v>112</v>
      </c>
      <c r="D86" s="243"/>
      <c r="E86" s="239"/>
      <c r="F86" s="240"/>
      <c r="G86" s="244"/>
      <c r="H86" s="245"/>
    </row>
    <row r="88" ht="15">
      <c r="C88" s="227">
        <f>SUM(C84:C85)</f>
        <v>845.992</v>
      </c>
    </row>
    <row r="89" ht="15">
      <c r="B89" s="173" t="s">
        <v>36</v>
      </c>
    </row>
    <row r="90" spans="3:8" ht="30">
      <c r="C90" s="367"/>
      <c r="D90" s="172"/>
      <c r="E90" s="172"/>
      <c r="F90" s="228" t="s">
        <v>32</v>
      </c>
      <c r="G90" s="229"/>
      <c r="H90" s="230"/>
    </row>
    <row r="91" spans="1:8" ht="15">
      <c r="A91" s="176" t="s">
        <v>22</v>
      </c>
      <c r="D91" s="178"/>
      <c r="E91" s="178"/>
      <c r="F91" s="178"/>
      <c r="G91" s="172"/>
      <c r="H91" s="172"/>
    </row>
    <row r="92" spans="4:8" ht="15.75" thickBot="1">
      <c r="D92" s="178"/>
      <c r="E92" s="178"/>
      <c r="F92" s="178"/>
      <c r="G92" s="178"/>
      <c r="H92" s="178"/>
    </row>
    <row r="93" spans="1:8" ht="15.75" thickBot="1">
      <c r="A93" s="181" t="s">
        <v>18</v>
      </c>
      <c r="B93" s="181" t="s">
        <v>17</v>
      </c>
      <c r="C93" s="366" t="s">
        <v>29</v>
      </c>
      <c r="D93" s="181" t="s">
        <v>16</v>
      </c>
      <c r="E93" s="406" t="s">
        <v>31</v>
      </c>
      <c r="F93" s="407"/>
      <c r="G93" s="408" t="s">
        <v>30</v>
      </c>
      <c r="H93" s="409"/>
    </row>
    <row r="94" spans="1:9" ht="15">
      <c r="A94" s="185" t="s">
        <v>28</v>
      </c>
      <c r="B94" s="185" t="e">
        <f>#VALUE!</f>
        <v>#VALUE!</v>
      </c>
      <c r="C94" s="186">
        <f>IF(EIA_IV!F7&lt;&gt;0,EIA_IV!F7*(_xlfn.SUMIFS(EIA_IV!F12:F48,EIA_IV!C12:C48,"=FD",EIA_IV!E12:E48,"&lt;&gt;0",EIA_IV!D12:D48,"&lt;&gt;F")+_xlfn.SUMIFS(EIA_IV!G12:G48,EIA_IV!C12:C48,"=FD",EIA_IV!E12:E48,"&lt;&gt;0",EIA_IV!D12:D48,"&lt;&gt;F")+_xlfn.SUMIFS(EIA_IV!H12:H48,EIA_IV!C12:C48,"=FD",EIA_IV!E12:E48,"&lt;&gt;0",EIA_IV!D12:D48,"&lt;&gt;F")+_xlfn.SUMIFS(EIA_IV!I12:I48,EIA_IV!C12:C48,"=FD",EIA_IV!E12:E48,"&lt;&gt;0",EIA_IV!D12:D48,"&lt;&gt;F")),14*(_xlfn.SUMIFS(EIA_IV!F12:F48,EIA_IV!C12:C48,"=FD",EIA_IV!E12:E48,"&lt;&gt;0",EIA_IV!D12:D48,"&lt;&gt;F")+_xlfn.SUMIFS(EIA_IV!G12:G48,EIA_IV!C12:C48,"=FD",EIA_IV!E12:E48,"&lt;&gt;0",EIA_IV!D12:D48,"&lt;&gt;F")+_xlfn.SUMIFS(EIA_IV!H12:H48,EIA_IV!C12:C48,"=FD",EIA_IV!E12:E48,"&lt;&gt;0",EIA_IV!D12:D48,"&lt;&gt;F")+_xlfn.SUMIFS(EIA_IV!I12:I48,EIA_IV!C12:C48,"=FD",EIA_IV!E12:E48,"&lt;&gt;0",EIA_IV!D12:D48,"&lt;&gt;F")))+IF(EIA_IV!L7&lt;&gt;0,EIA_IV!L7*(_xlfn.SUMIFS(EIA_IV!L12:L48,EIA_IV!C12:C48,"=FD",EIA_IV!E12:E48,"&lt;&gt;0",EIA_IV!D12:D48,"&lt;&gt;F")+_xlfn.SUMIFS(EIA_IV!M12:M48,EIA_IV!C12:C48,"=FD",EIA_IV!E12:E48,"&lt;&gt;0",EIA_IV!D12:D48,"&lt;&gt;F")+_xlfn.SUMIFS(EIA_IV!N12:N48,EIA_IV!C12:C48,"=FD",EIA_IV!E12:E48,"&lt;&gt;0",EIA_IV!D12:D48,"&lt;&gt;F")+_xlfn.SUMIFS(EIA_IV!O12:O48,EIA_IV!C12:C48,"=FD",EIA_IV!E12:E48,"&lt;&gt;0",EIA_IV!D12:D48,"&lt;&gt;F")),14*(_xlfn.SUMIFS(EIA_IV!L12:L48,EIA_IV!C12:C48,"=FD",EIA_IV!E12:E48,"&lt;&gt;0",EIA_IV!D12:D48,"&lt;&gt;F")+_xlfn.SUMIFS(EIA_IV!M12:M48,EIA_IV!C12:C48,"=FD",EIA_IV!E12:E48,"&lt;&gt;0",EIA_IV!D12:D48,"&lt;&gt;F")+_xlfn.SUMIFS(EIA_IV!N12:N48,EIA_IV!C12:C48,"=FD",EIA_IV!E12:E48,"&lt;&gt;0",EIA_IV!D12:D48,"&lt;&gt;F")+_xlfn.SUMIFS(EIA_IV!O12:O48,EIA_IV!C12:C48,"=FD",EIA_IV!E12:E48,"&lt;&gt;0",EIA_IV!D12:D48,"&lt;&gt;F")))</f>
        <v>0</v>
      </c>
      <c r="D94" s="231"/>
      <c r="E94" s="232"/>
      <c r="F94" s="233"/>
      <c r="G94" s="188"/>
      <c r="H94" s="189"/>
      <c r="I94" s="234"/>
    </row>
    <row r="95" spans="1:9" ht="15">
      <c r="A95" s="192" t="s">
        <v>19</v>
      </c>
      <c r="B95" s="192" t="e">
        <f>#VALUE!</f>
        <v>#VALUE!</v>
      </c>
      <c r="C95" s="193">
        <f>IF(EIA_IV!F7&lt;&gt;0,EIA_IV!F7*(_xlfn.SUMIFS(EIA_IV!F12:F48,EIA_IV!C12:C48,"=D",EIA_IV!E12:E48,"&lt;&gt;0",EIA_IV!D12:D48,"&lt;&gt;F")+_xlfn.SUMIFS(EIA_IV!G12:G48,EIA_IV!C12:C48,"=D",EIA_IV!E12:E48,"&lt;&gt;0",EIA_IV!D12:D48,"&lt;&gt;F")+_xlfn.SUMIFS(EIA_IV!H12:H48,EIA_IV!C12:C48,"=D",EIA_IV!E12:E48,"&lt;&gt;0",EIA_IV!D12:D48,"&lt;&gt;F")+_xlfn.SUMIFS(EIA_IV!I12:I48,EIA_IV!C12:C48,"=D",EIA_IV!E12:E48,"&lt;&gt;0",EIA_IV!D12:D48,"&lt;&gt;F")),14*(_xlfn.SUMIFS(EIA_IV!F12:F48,EIA_IV!C12:C48,"=D",EIA_IV!E12:E48,"&lt;&gt;0",EIA_IV!D12:D48,"&lt;&gt;F")+_xlfn.SUMIFS(EIA_IV!G12:G48,EIA_IV!C12:C48,"=D",EIA_IV!E12:E48,"&lt;&gt;0",EIA_IV!D12:D48,"&lt;&gt;F")+_xlfn.SUMIFS(EIA_IV!H12:H48,EIA_IV!C12:C48,"=D",EIA_IV!E12:E48,"&lt;&gt;0",EIA_IV!D12:D48,"&lt;&gt;F")+_xlfn.SUMIFS(EIA_IV!I12:I48,EIA_IV!C12:C48,"=D",EIA_IV!E12:E48,"&lt;&gt;0",EIA_IV!D12:D48,"&lt;&gt;F")))+IF(EIA_IV!L7&lt;&gt;0,EIA_IV!L7*(_xlfn.SUMIFS(EIA_IV!L12:L48,EIA_IV!C12:C48,"=D",EIA_IV!E12:E48,"&lt;&gt;0",EIA_IV!D12:D48,"&lt;&gt;F")+_xlfn.SUMIFS(EIA_IV!M12:M48,EIA_IV!C12:C48,"=D",EIA_IV!E12:E48,"&lt;&gt;0",EIA_IV!D12:D48,"&lt;&gt;F")+_xlfn.SUMIFS(EIA_IV!N12:N48,EIA_IV!C12:C48,"=D",EIA_IV!E12:E48,"&lt;&gt;0",EIA_IV!D12:D48,"&lt;&gt;F")+_xlfn.SUMIFS(EIA_IV!O12:O48,EIA_IV!C12:C48,"=D",EIA_IV!E12:E48,"&lt;&gt;0",EIA_IV!D12:D48,"&lt;&gt;F")),14*(_xlfn.SUMIFS(EIA_IV!L12:L48,EIA_IV!C12:C48,"=D",EIA_IV!E12:E48,"&lt;&gt;0",EIA_IV!D12:D48,"&lt;&gt;F")+_xlfn.SUMIFS(EIA_IV!M12:M48,EIA_IV!C12:C48,"=D",EIA_IV!E12:E48,"&lt;&gt;0",EIA_IV!D12:D48,"&lt;&gt;F")+_xlfn.SUMIFS(EIA_IV!N12:N48,EIA_IV!C12:C48,"=D",EIA_IV!E12:E48,"&lt;&gt;0",EIA_IV!D12:D48,"&lt;&gt;F")+_xlfn.SUMIFS(EIA_IV!O12:O48,EIA_IV!C12:C48,"=D",EIA_IV!E12:E48,"&lt;&gt;0",EIA_IV!D12:D48,"&lt;&gt;F")))</f>
        <v>0</v>
      </c>
      <c r="D95" s="235"/>
      <c r="E95" s="236"/>
      <c r="F95" s="237"/>
      <c r="G95" s="195"/>
      <c r="H95" s="196"/>
      <c r="I95" s="234"/>
    </row>
    <row r="96" spans="1:9" ht="15">
      <c r="A96" s="192" t="s">
        <v>20</v>
      </c>
      <c r="B96" s="192" t="e">
        <f>#VALUE!</f>
        <v>#VALUE!</v>
      </c>
      <c r="C96" s="193">
        <f>IF(EIA_IV!F7&lt;&gt;0,EIA_IV!F7*(_xlfn.SUMIFS(EIA_IV!F12:F48,EIA_IV!C12:C48,"=S",EIA_IV!E12:E48,"&lt;&gt;0",EIA_IV!D12:D48,"&lt;&gt;F")+_xlfn.SUMIFS(EIA_IV!G12:G48,EIA_IV!C12:C48,"=S",EIA_IV!E12:E48,"&lt;&gt;0",EIA_IV!D12:D48,"&lt;&gt;F")+_xlfn.SUMIFS(EIA_IV!H12:H48,EIA_IV!C12:C48,"=S",EIA_IV!E12:E48,"&lt;&gt;0",EIA_IV!D12:D48,"&lt;&gt;F")+_xlfn.SUMIFS(EIA_IV!I12:I48,EIA_IV!C12:C48,"=S",EIA_IV!E12:E48,"&lt;&gt;0",EIA_IV!D12:D48,"&lt;&gt;F")),14*(_xlfn.SUMIFS(EIA_IV!F12:F48,EIA_IV!C12:C48,"=S",EIA_IV!E12:E48,"&lt;&gt;0",EIA_IV!D12:D48,"&lt;&gt;F")+_xlfn.SUMIFS(EIA_IV!G12:G48,EIA_IV!C12:C48,"=S",EIA_IV!E12:E48,"&lt;&gt;0",EIA_IV!D12:D48,"&lt;&gt;F")+_xlfn.SUMIFS(EIA_IV!H12:H48,EIA_IV!C12:C48,"=S",EIA_IV!E12:E48,"&lt;&gt;0",EIA_IV!D12:D48,"&lt;&gt;F")+_xlfn.SUMIFS(EIA_IV!I12:I48,EIA_IV!C12:C48,"=S",EIA_IV!E12:E48,"&lt;&gt;0",EIA_IV!D12:D48,"&lt;&gt;F")))+IF(EIA_IV!L7&lt;&gt;0,EIA_IV!L7*(_xlfn.SUMIFS(EIA_IV!L12:L48,EIA_IV!C12:C48,"=S",EIA_IV!E12:E48,"&lt;&gt;0",EIA_IV!D12:D48,"&lt;&gt;F")+_xlfn.SUMIFS(EIA_IV!M12:M48,EIA_IV!C12:C48,"=S",EIA_IV!E12:E48,"&lt;&gt;0",EIA_IV!D12:D48,"&lt;&gt;F")+_xlfn.SUMIFS(EIA_IV!N12:N48,EIA_IV!C12:C48,"=S",EIA_IV!E12:E48,"&lt;&gt;0",EIA_IV!D12:D48,"&lt;&gt;F")+_xlfn.SUMIFS(EIA_IV!O12:O48,EIA_IV!C12:C48,"=S",EIA_IV!E12:E48,"&lt;&gt;0",EIA_IV!D12:D48,"&lt;&gt;F")),14*(_xlfn.SUMIFS(EIA_IV!L12:L48,EIA_IV!C12:C48,"=S",EIA_IV!E12:E48,"&lt;&gt;0",EIA_IV!D12:D48,"&lt;&gt;F")+_xlfn.SUMIFS(EIA_IV!M12:M48,EIA_IV!C12:C48,"=S",EIA_IV!E12:E48,"&lt;&gt;0",EIA_IV!D12:D48,"&lt;&gt;F")+_xlfn.SUMIFS(EIA_IV!N12:N48,EIA_IV!C12:C48,"=S",EIA_IV!E12:E48,"&lt;&gt;0",EIA_IV!D12:D48,"&lt;&gt;F")+_xlfn.SUMIFS(EIA_IV!O12:O48,EIA_IV!C12:C48,"=S",EIA_IV!E12:E48,"&lt;&gt;0",EIA_IV!D12:D48,"&lt;&gt;F")))</f>
        <v>802.004</v>
      </c>
      <c r="D96" s="235"/>
      <c r="E96" s="236"/>
      <c r="F96" s="237"/>
      <c r="G96" s="195"/>
      <c r="H96" s="196"/>
      <c r="I96" s="234"/>
    </row>
    <row r="97" spans="1:9" ht="15.75" thickBot="1">
      <c r="A97" s="201" t="s">
        <v>21</v>
      </c>
      <c r="B97" s="201" t="e">
        <f>#VALUE!</f>
        <v>#VALUE!</v>
      </c>
      <c r="C97" s="202">
        <f>IF(EIA_IV!F7&lt;&gt;0,EIA_IV!F7*(_xlfn.SUMIFS(EIA_IV!F12:F48,EIA_IV!C12:C48,"=C",EIA_IV!E12:E48,"&lt;&gt;0",EIA_IV!D12:D48,"&lt;&gt;F")+_xlfn.SUMIFS(EIA_IV!G12:G48,EIA_IV!C12:C48,"=C",EIA_IV!E12:E48,"&lt;&gt;0",EIA_IV!D12:D48,"&lt;&gt;F")+_xlfn.SUMIFS(EIA_IV!H12:H48,EIA_IV!C12:C48,"=C",EIA_IV!E12:E48,"&lt;&gt;0",EIA_IV!D12:D48,"&lt;&gt;F")+_xlfn.SUMIFS(EIA_IV!I12:I48,EIA_IV!C12:C48,"=C",EIA_IV!E12:E48,"&lt;&gt;0",EIA_IV!D12:D48,"&lt;&gt;F")),14*(_xlfn.SUMIFS(EIA_IV!F12:F48,EIA_IV!C12:C48,"=C",EIA_IV!E12:E48,"&lt;&gt;0",EIA_IV!D12:D48,"&lt;&gt;F")+_xlfn.SUMIFS(EIA_IV!G12:G48,EIA_IV!C12:C48,"=C",EIA_IV!E12:E48,"&lt;&gt;0",EIA_IV!D12:D48,"&lt;&gt;F")+_xlfn.SUMIFS(EIA_IV!H12:H48,EIA_IV!C12:C48,"=C",EIA_IV!E12:E48,"&lt;&gt;0",EIA_IV!D12:D48,"&lt;&gt;F")+_xlfn.SUMIFS(EIA_IV!I12:I48,EIA_IV!C12:C48,"=C",EIA_IV!E12:E48,"&lt;&gt;0",EIA_IV!D12:D48,"&lt;&gt;F")))+IF(EIA_IV!L7&lt;&gt;0,EIA_IV!L7*(_xlfn.SUMIFS(EIA_IV!L12:L48,EIA_IV!C12:C48,"=C",EIA_IV!E12:E48,"&lt;&gt;0",EIA_IV!D12:D48,"&lt;&gt;F")+_xlfn.SUMIFS(EIA_IV!M12:M48,EIA_IV!C12:C48,"=C",EIA_IV!E12:E48,"&lt;&gt;0",EIA_IV!D12:D48,"&lt;&gt;F")+_xlfn.SUMIFS(EIA_IV!N12:N48,EIA_IV!C12:C48,"=C",EIA_IV!E12:E48,"&lt;&gt;0",EIA_IV!D12:D48,"&lt;&gt;F")+_xlfn.SUMIFS(EIA_IV!O12:O48,EIA_IV!C12:C48,"=C",EIA_IV!E12:E48,"&lt;&gt;0",EIA_IV!D12:D48,"&lt;&gt;F")),14*(_xlfn.SUMIFS(EIA_IV!L12:L48,EIA_IV!C12:C48,"=C",EIA_IV!E12:E48,"&lt;&gt;0",EIA_IV!D12:D48,"&lt;&gt;F")+_xlfn.SUMIFS(EIA_IV!M12:M48,EIA_IV!C12:C48,"=C",EIA_IV!E12:E48,"&lt;&gt;0",EIA_IV!D12:D48,"&lt;&gt;F")+_xlfn.SUMIFS(EIA_IV!N12:N48,EIA_IV!C12:C48,"=C",EIA_IV!E12:E48,"&lt;&gt;0",EIA_IV!D12:D48,"&lt;&gt;F")+_xlfn.SUMIFS(EIA_IV!O12:O48,EIA_IV!C12:C48,"=C",EIA_IV!E12:E48,"&lt;&gt;0",EIA_IV!D12:D48,"&lt;&gt;F")))</f>
        <v>0</v>
      </c>
      <c r="D97" s="238"/>
      <c r="E97" s="239"/>
      <c r="F97" s="240"/>
      <c r="G97" s="204"/>
      <c r="H97" s="205"/>
      <c r="I97" s="234"/>
    </row>
    <row r="98" spans="1:9" ht="15">
      <c r="A98" s="200"/>
      <c r="B98" s="241"/>
      <c r="I98" s="234"/>
    </row>
    <row r="99" spans="3:9" ht="15">
      <c r="C99" s="227">
        <f>SUM(C94:C98)</f>
        <v>802.004</v>
      </c>
      <c r="I99" s="234"/>
    </row>
    <row r="100" spans="1:9" ht="15.75" thickBot="1">
      <c r="A100" s="176" t="s">
        <v>23</v>
      </c>
      <c r="D100" s="178"/>
      <c r="E100" s="178"/>
      <c r="F100" s="178"/>
      <c r="G100" s="178"/>
      <c r="H100" s="178"/>
      <c r="I100" s="234"/>
    </row>
    <row r="101" spans="1:9" ht="15.75" thickBot="1">
      <c r="A101" s="181" t="s">
        <v>18</v>
      </c>
      <c r="B101" s="181" t="s">
        <v>17</v>
      </c>
      <c r="C101" s="366" t="s">
        <v>29</v>
      </c>
      <c r="D101" s="181" t="s">
        <v>16</v>
      </c>
      <c r="E101" s="406" t="s">
        <v>31</v>
      </c>
      <c r="F101" s="407"/>
      <c r="G101" s="408" t="s">
        <v>30</v>
      </c>
      <c r="H101" s="409"/>
      <c r="I101" s="242"/>
    </row>
    <row r="102" spans="1:9" ht="15">
      <c r="A102" s="185" t="s">
        <v>24</v>
      </c>
      <c r="B102" s="185" t="e">
        <f>#VALUE!</f>
        <v>#VALUE!</v>
      </c>
      <c r="C102" s="368">
        <f>IF(EIA_IV!F7&lt;&gt;0,EIA_IV!F7*(_xlfn.SUMIFS(EIA_IV!F12:F48,EIA_IV!D12:D48,"=OB",EIA_IV!E12:E48,"&lt;&gt;0")+_xlfn.SUMIFS(EIA_IV!G12:G48,EIA_IV!D12:D48,"=OB",EIA_IV!E12:E48,"&lt;&gt;0")+_xlfn.SUMIFS(EIA_IV!H12:H48,EIA_IV!D12:D48,"=OB",EIA_IV!E12:E48,"&lt;&gt;0")+_xlfn.SUMIFS(EIA_IV!I12:I48,EIA_IV!D12:D48,"=OB",EIA_IV!E12:E48,"&lt;&gt;0")),14*(_xlfn.SUMIFS(EIA_IV!F12:F48,EIA_IV!D12:D48,"=OB",EIA_IV!E12:E48,"&lt;&gt;0")+_xlfn.SUMIFS(EIA_IV!G12:G48,EIA_IV!D12:D48,"=OB",EIA_IV!E12:E48,"&lt;&gt;0")+_xlfn.SUMIFS(EIA_IV!H12:H48,EIA_IV!D12:D48,"=OB",EIA_IV!E12:E48,"&lt;&gt;0")+_xlfn.SUMIFS(EIA_IV!I12:I48,EIA_IV!D12:D48,"=OB",EIA_IV!E12:E48,"&lt;&gt;0")))+IF(EIA_IV!L7&lt;&gt;0,EIA_IV!L7*(_xlfn.SUMIFS(EIA_IV!L12:L48,EIA_IV!D12:D48,"=OB",EIA_IV!E12:E48,"&lt;&gt;0")+_xlfn.SUMIFS(EIA_IV!M12:M48,EIA_IV!D12:D48,"=OB",EIA_IV!E12:E48,"&lt;&gt;0")+_xlfn.SUMIFS(EIA_IV!N12:N48,EIA_IV!D12:D48,"=OB",EIA_IV!E12:E48,"&lt;&gt;0")+_xlfn.SUMIFS(EIA_IV!O12:O48,EIA_IV!D12:D48,"=OB",EIA_IV!E12:E48,"&lt;&gt;0")),14*(_xlfn.SUMIFS(EIA_IV!L12:L48,EIA_IV!D12:D48,"=OB",EIA_IV!E12:E48,"&lt;&gt;0")+_xlfn.SUMIFS(EIA_IV!M12:M48,EIA_IV!D12:D48,"=OB",EIA_IV!E12:E48,"&lt;&gt;0")+_xlfn.SUMIFS(EIA_IV!N12:N48,EIA_IV!D12:D48,"=OB",EIA_IV!E12:E48,"&lt;&gt;0")+_xlfn.SUMIFS(EIA_IV!O12:O48,EIA_IV!D12:D48,"=OB",EIA_IV!E12:E48,"&lt;&gt;0")))</f>
        <v>620.004</v>
      </c>
      <c r="D102" s="231"/>
      <c r="E102" s="232"/>
      <c r="F102" s="233"/>
      <c r="G102" s="188"/>
      <c r="H102" s="189"/>
      <c r="I102" s="234"/>
    </row>
    <row r="103" spans="1:9" ht="15">
      <c r="A103" s="192" t="s">
        <v>25</v>
      </c>
      <c r="B103" s="192" t="e">
        <f>#VALUE!</f>
        <v>#VALUE!</v>
      </c>
      <c r="C103" s="217">
        <f>IF(EIA_IV!F7&lt;&gt;0,EIA_IV!F7*(_xlfn.SUMIFS(EIA_IV!F12:F48,EIA_IV!D12:D48,"=OP",EIA_IV!E12:E48,"&lt;&gt;0")+_xlfn.SUMIFS(EIA_IV!G12:G48,EIA_IV!D12:D48,"=OP",EIA_IV!E12:E48,"&lt;&gt;0")+_xlfn.SUMIFS(EIA_IV!H12:H48,EIA_IV!D12:D48,"=OP",EIA_IV!E12:E48,"&lt;&gt;0")+_xlfn.SUMIFS(EIA_IV!I12:I48,EIA_IV!D12:D48,"=OP",EIA_IV!E12:E48,"&lt;&gt;0")),14*(_xlfn.SUMIFS(EIA_IV!F12:F48,EIA_IV!D12:D48,"=OP",EIA_IV!E12:E48,"&lt;&gt;0")+_xlfn.SUMIFS(EIA_IV!G12:G48,EIA_IV!D12:D48,"=OP",EIA_IV!E12:E48,"&lt;&gt;0")+_xlfn.SUMIFS(EIA_IV!H12:H48,EIA_IV!D12:D48,"=OP",EIA_IV!E12:E48,"&lt;&gt;0")+_xlfn.SUMIFS(EIA_IV!I12:I48,EIA_IV!D12:D48,"=OP",EIA_IV!E12:E48,"&lt;&gt;0")))+IF(EIA_IV!L7&lt;&gt;0,EIA_IV!L7*(_xlfn.SUMIFS(EIA_IV!L12:L48,EIA_IV!D12:D48,"=OP",EIA_IV!E12:E48,"&lt;&gt;0")+_xlfn.SUMIFS(EIA_IV!M12:M48,EIA_IV!D12:D48,"=OP",EIA_IV!E12:E48,"&lt;&gt;0")+_xlfn.SUMIFS(EIA_IV!N12:N48,EIA_IV!D12:D48,"=OP",EIA_IV!E12:E48,"&lt;&gt;0")+_xlfn.SUMIFS(EIA_IV!O12:O48,EIA_IV!D12:D48,"=OP",EIA_IV!E12:E48,"&lt;&gt;0")),14*(_xlfn.SUMIFS(EIA_IV!L12:L48,EIA_IV!D12:D48,"=OP",EIA_IV!E12:E48,"&lt;&gt;0")+_xlfn.SUMIFS(EIA_IV!M12:M48,EIA_IV!D12:D48,"=OP",EIA_IV!E12:E48,"&lt;&gt;0")+_xlfn.SUMIFS(EIA_IV!N12:N48,EIA_IV!D12:D48,"=OP",EIA_IV!E12:E48,"&lt;&gt;0")+_xlfn.SUMIFS(EIA_IV!O12:O48,EIA_IV!D12:D48,"=OP",EIA_IV!E12:E48,"&lt;&gt;0")))</f>
        <v>182</v>
      </c>
      <c r="D103" s="217"/>
      <c r="E103" s="236"/>
      <c r="F103" s="237"/>
      <c r="G103" s="195"/>
      <c r="H103" s="196"/>
      <c r="I103" s="234"/>
    </row>
    <row r="104" spans="1:9" ht="15.75" thickBot="1">
      <c r="A104" s="201" t="s">
        <v>26</v>
      </c>
      <c r="B104" s="201" t="e">
        <f>#VALUE!</f>
        <v>#VALUE!</v>
      </c>
      <c r="C104" s="243">
        <f>IF(EIA_IV!F7&lt;&gt;0,EIA_IV!F7*(_xlfn.SUMIFS(EIA_IV!F12:F48,EIA_IV!D12:D48,"=F",EIA_IV!E12:E48,"&gt;=0")+_xlfn.SUMIFS(EIA_IV!G12:G48,EIA_IV!D12:D48,"=F",EIA_IV!E12:E48,"&gt;=0")+_xlfn.SUMIFS(EIA_IV!H12:H48,EIA_IV!D12:D48,"=F",EIA_IV!E12:E48,"&gt;=0")+_xlfn.SUMIFS(EIA_IV!I12:I48,EIA_IV!D12:D48,"=F",EIA_IV!E12:E48,"&gt;=0")),14*(_xlfn.SUMIFS(EIA_IV!F12:F48,EIA_IV!D12:D48,"=F",EIA_IV!E12:E48,"&gt;=0")+_xlfn.SUMIFS(EIA_IV!G12:G48,EIA_IV!D12:D48,"=F",EIA_IV!E12:E48,"&gt;=0")+_xlfn.SUMIFS(EIA_IV!H12:H48,EIA_IV!D12:D48,"=F",EIA_IV!E12:E48,"&gt;=0")+_xlfn.SUMIFS(EIA_IV!I12:I48,EIA_IV!D12:D48,"=F",EIA_IV!E12:E48,"&gt;=0")))+IF(EIA_IV!L7&lt;&gt;0,EIA_IV!L7*(_xlfn.SUMIFS(EIA_IV!L12:L48,EIA_IV!D12:D48,"=F",EIA_IV!E12:E48,"&gt;=0")+_xlfn.SUMIFS(EIA_IV!M12:M48,EIA_IV!D12:D48,"=F",EIA_IV!E12:E48,"&gt;=0")+_xlfn.SUMIFS(EIA_IV!N12:N48,EIA_IV!D12:D48,"=F",EIA_IV!E12:E48,"&gt;=0")+_xlfn.SUMIFS(EIA_IV!O12:O48,EIA_IV!D12:D48,"=F",EIA_IV!E12:E48,"&gt;=0")),14*(_xlfn.SUMIFS(EIA_IV!L12:L48,EIA_IV!D12:D48,"=F",EIA_IV!E12:E48,"&gt;=0")+_xlfn.SUMIFS(EIA_IV!M12:M48,EIA_IV!D12:D48,"=F",EIA_IV!E12:E48,"&gt;=0")+_xlfn.SUMIFS(EIA_IV!N12:N48,EIA_IV!D12:D48,"=F",EIA_IV!E12:E48,"&gt;=0")+_xlfn.SUMIFS(EIA_IV!O12:O48,EIA_IV!D12:D48,"=F",EIA_IV!E12:E48,"&gt;=0")))</f>
        <v>140</v>
      </c>
      <c r="D104" s="243"/>
      <c r="E104" s="239"/>
      <c r="F104" s="240"/>
      <c r="G104" s="244"/>
      <c r="H104" s="245"/>
      <c r="I104" s="234"/>
    </row>
    <row r="106" ht="15">
      <c r="C106" s="227">
        <f>SUM(C102:C103)</f>
        <v>802.004</v>
      </c>
    </row>
  </sheetData>
  <sheetProtection/>
  <mergeCells count="20">
    <mergeCell ref="E93:F93"/>
    <mergeCell ref="G93:H93"/>
    <mergeCell ref="E101:F101"/>
    <mergeCell ref="G101:H101"/>
    <mergeCell ref="E75:F75"/>
    <mergeCell ref="G75:H75"/>
    <mergeCell ref="E83:F83"/>
    <mergeCell ref="G83:H83"/>
    <mergeCell ref="E65:F65"/>
    <mergeCell ref="G65:H65"/>
    <mergeCell ref="E39:F39"/>
    <mergeCell ref="G39:H39"/>
    <mergeCell ref="E47:F47"/>
    <mergeCell ref="G47:H47"/>
    <mergeCell ref="E5:F5"/>
    <mergeCell ref="G5:H5"/>
    <mergeCell ref="E14:F14"/>
    <mergeCell ref="G14:H14"/>
    <mergeCell ref="E57:F57"/>
    <mergeCell ref="G57:H57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bc</cp:lastModifiedBy>
  <cp:lastPrinted>2016-10-20T09:08:53Z</cp:lastPrinted>
  <dcterms:created xsi:type="dcterms:W3CDTF">2012-05-16T14:40:02Z</dcterms:created>
  <dcterms:modified xsi:type="dcterms:W3CDTF">2016-10-20T09:09:30Z</dcterms:modified>
  <cp:category/>
  <cp:version/>
  <cp:contentType/>
  <cp:contentStatus/>
</cp:coreProperties>
</file>